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\\Gstoksv2\共有情報\北ヶ崎用\製品資料\水すまし\"/>
    </mc:Choice>
  </mc:AlternateContent>
  <xr:revisionPtr revIDLastSave="0" documentId="13_ncr:1_{CEE98300-E150-4F04-90C3-CDA5D06102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計算表" sheetId="4" r:id="rId1"/>
  </sheets>
  <definedNames>
    <definedName name="_xlnm._FilterDatabase" localSheetId="0" hidden="1">計算表!$B$31:$O$98</definedName>
    <definedName name="_xlnm.Print_Area" localSheetId="0">計算表!$B$2:$P$98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6" i="4" l="1"/>
  <c r="I89" i="4" l="1"/>
  <c r="I85" i="4"/>
  <c r="Q85" i="4" s="1"/>
  <c r="K85" i="4" s="1"/>
  <c r="Q86" i="4"/>
  <c r="K86" i="4" s="1"/>
  <c r="I84" i="4"/>
  <c r="I87" i="4"/>
  <c r="I33" i="4"/>
  <c r="I97" i="4" l="1"/>
  <c r="I96" i="4"/>
  <c r="Q96" i="4" s="1"/>
  <c r="I95" i="4"/>
  <c r="I94" i="4"/>
  <c r="I93" i="4"/>
  <c r="I92" i="4"/>
  <c r="I82" i="4"/>
  <c r="I81" i="4"/>
  <c r="I80" i="4"/>
  <c r="I79" i="4"/>
  <c r="I78" i="4"/>
  <c r="I77" i="4"/>
  <c r="I76" i="4"/>
  <c r="I75" i="4"/>
  <c r="I74" i="4"/>
  <c r="I73" i="4"/>
  <c r="I72" i="4"/>
  <c r="I70" i="4"/>
  <c r="I69" i="4"/>
  <c r="I68" i="4"/>
  <c r="I67" i="4"/>
  <c r="I66" i="4"/>
  <c r="I65" i="4"/>
  <c r="I64" i="4"/>
  <c r="I63" i="4"/>
  <c r="I62" i="4"/>
  <c r="I61" i="4"/>
  <c r="I60" i="4"/>
  <c r="I59" i="4"/>
  <c r="I57" i="4"/>
  <c r="I56" i="4"/>
  <c r="I55" i="4"/>
  <c r="I54" i="4"/>
  <c r="I53" i="4"/>
  <c r="I52" i="4"/>
  <c r="I51" i="4"/>
  <c r="I50" i="4"/>
  <c r="I49" i="4"/>
  <c r="I48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90" i="4" l="1"/>
  <c r="I88" i="4"/>
  <c r="Q75" i="4" l="1"/>
  <c r="K75" i="4" s="1"/>
  <c r="Q74" i="4"/>
  <c r="K74" i="4" s="1"/>
  <c r="Q73" i="4"/>
  <c r="K73" i="4" s="1"/>
  <c r="Q82" i="4"/>
  <c r="K82" i="4" s="1"/>
  <c r="Q81" i="4"/>
  <c r="K81" i="4" s="1"/>
  <c r="Q80" i="4"/>
  <c r="K80" i="4" s="1"/>
  <c r="Q79" i="4"/>
  <c r="K79" i="4" s="1"/>
  <c r="Q78" i="4"/>
  <c r="K78" i="4" s="1"/>
  <c r="Q77" i="4"/>
  <c r="K77" i="4" s="1"/>
  <c r="Q76" i="4"/>
  <c r="K76" i="4" s="1"/>
  <c r="Q70" i="4"/>
  <c r="K70" i="4" s="1"/>
  <c r="Q69" i="4"/>
  <c r="K69" i="4" s="1"/>
  <c r="Q68" i="4"/>
  <c r="K68" i="4" s="1"/>
  <c r="Q67" i="4"/>
  <c r="K67" i="4" s="1"/>
  <c r="Q66" i="4"/>
  <c r="K66" i="4" s="1"/>
  <c r="Q65" i="4"/>
  <c r="K65" i="4" s="1"/>
  <c r="Q64" i="4"/>
  <c r="K64" i="4" s="1"/>
  <c r="Q63" i="4"/>
  <c r="K63" i="4" s="1"/>
  <c r="Q46" i="4"/>
  <c r="K46" i="4" s="1"/>
  <c r="Q45" i="4"/>
  <c r="K45" i="4" s="1"/>
  <c r="Q44" i="4"/>
  <c r="K44" i="4" s="1"/>
  <c r="Q43" i="4"/>
  <c r="K43" i="4" s="1"/>
  <c r="Q42" i="4"/>
  <c r="K42" i="4" s="1"/>
  <c r="Q41" i="4"/>
  <c r="K41" i="4" s="1"/>
  <c r="Q40" i="4"/>
  <c r="K40" i="4" s="1"/>
  <c r="Q39" i="4"/>
  <c r="K39" i="4" s="1"/>
  <c r="Q62" i="4"/>
  <c r="K62" i="4" s="1"/>
  <c r="Q61" i="4"/>
  <c r="K61" i="4" s="1"/>
  <c r="Q60" i="4"/>
  <c r="K60" i="4" s="1"/>
  <c r="Q57" i="4"/>
  <c r="K57" i="4" s="1"/>
  <c r="Q56" i="4"/>
  <c r="K56" i="4" s="1"/>
  <c r="Q55" i="4"/>
  <c r="K55" i="4" s="1"/>
  <c r="Q54" i="4"/>
  <c r="K54" i="4" s="1"/>
  <c r="Q53" i="4"/>
  <c r="K53" i="4" s="1"/>
  <c r="Q52" i="4"/>
  <c r="K52" i="4" s="1"/>
  <c r="Q51" i="4"/>
  <c r="K51" i="4" s="1"/>
  <c r="Q50" i="4"/>
  <c r="K50" i="4" s="1"/>
  <c r="Q49" i="4"/>
  <c r="K49" i="4" s="1"/>
  <c r="Q94" i="4"/>
  <c r="K94" i="4" s="1"/>
  <c r="Q88" i="4"/>
  <c r="K88" i="4" s="1"/>
  <c r="Q34" i="4"/>
  <c r="K34" i="4" s="1"/>
  <c r="Q48" i="4"/>
  <c r="K48" i="4" s="1"/>
  <c r="Q33" i="4"/>
  <c r="Q37" i="4"/>
  <c r="K37" i="4" s="1"/>
  <c r="Q36" i="4"/>
  <c r="K36" i="4" s="1"/>
  <c r="Q35" i="4"/>
  <c r="K35" i="4" s="1"/>
  <c r="K33" i="4" l="1"/>
  <c r="Q93" i="4"/>
  <c r="K93" i="4" s="1"/>
  <c r="Q97" i="4"/>
  <c r="K97" i="4" s="1"/>
  <c r="K96" i="4"/>
  <c r="Q95" i="4"/>
  <c r="K95" i="4" s="1"/>
  <c r="Q90" i="4"/>
  <c r="K90" i="4" s="1"/>
  <c r="Q89" i="4"/>
  <c r="K89" i="4" s="1"/>
  <c r="Q59" i="4"/>
  <c r="K59" i="4" s="1"/>
  <c r="Q72" i="4" l="1"/>
  <c r="K72" i="4" s="1"/>
  <c r="Q84" i="4"/>
  <c r="K84" i="4" s="1"/>
  <c r="Q92" i="4"/>
  <c r="K92" i="4" s="1"/>
  <c r="Q87" i="4"/>
  <c r="K87" i="4" s="1"/>
  <c r="Q38" i="4" l="1"/>
  <c r="K38" i="4" s="1"/>
  <c r="K98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GOEI</author>
  </authors>
  <commentList>
    <comment ref="I31" authorId="0" shapeId="0" xr:uid="{6FE4D8ED-62D6-41A7-B7BE-9FC269DC4FA8}">
      <text>
        <r>
          <rPr>
            <b/>
            <sz val="12"/>
            <color indexed="81"/>
            <rFont val="MS P ゴシック"/>
            <family val="3"/>
            <charset val="128"/>
          </rPr>
          <t>④オートフィルター（▽をクリック）にて「0」のみチェックを外すと見易くなります。
※設計金額欄でもOK</t>
        </r>
      </text>
    </comment>
  </commentList>
</comments>
</file>

<file path=xl/sharedStrings.xml><?xml version="1.0" encoding="utf-8"?>
<sst xmlns="http://schemas.openxmlformats.org/spreadsheetml/2006/main" count="166" uniqueCount="146">
  <si>
    <t>個</t>
    <rPh sb="0" eb="1">
      <t>コ</t>
    </rPh>
    <phoneticPr fontId="2"/>
  </si>
  <si>
    <t>枚</t>
    <rPh sb="0" eb="1">
      <t>マイ</t>
    </rPh>
    <phoneticPr fontId="2"/>
  </si>
  <si>
    <t>本</t>
    <rPh sb="0" eb="1">
      <t>ホン</t>
    </rPh>
    <phoneticPr fontId="2"/>
  </si>
  <si>
    <t>合計</t>
    <rPh sb="0" eb="2">
      <t>ゴウケイ</t>
    </rPh>
    <phoneticPr fontId="2"/>
  </si>
  <si>
    <t>《注意事項》</t>
    <rPh sb="1" eb="5">
      <t>チュウイジコウ</t>
    </rPh>
    <phoneticPr fontId="2"/>
  </si>
  <si>
    <t>ダイヤビット 4φ (10個入)　タイル用</t>
    <rPh sb="13" eb="15">
      <t>コイ</t>
    </rPh>
    <rPh sb="20" eb="21">
      <t>ヨウ</t>
    </rPh>
    <phoneticPr fontId="1"/>
  </si>
  <si>
    <t>ダイヤビット 5φ (10個入)　タイル用</t>
  </si>
  <si>
    <t>ダイヤビット 5.5φ (10個入)　タイル用</t>
  </si>
  <si>
    <t>ダイヤビット 6φ (10個入)　タイル用</t>
  </si>
  <si>
    <t>ダイヤビット 6.5φ (10個入)　タイル用</t>
  </si>
  <si>
    <t>ブレイズビット 19φ（1個入）</t>
  </si>
  <si>
    <t>品名</t>
    <rPh sb="0" eb="2">
      <t>ヒンメイ</t>
    </rPh>
    <phoneticPr fontId="2"/>
  </si>
  <si>
    <t>設計数</t>
    <rPh sb="0" eb="2">
      <t>セッケイ</t>
    </rPh>
    <rPh sb="2" eb="3">
      <t>スウ</t>
    </rPh>
    <phoneticPr fontId="2"/>
  </si>
  <si>
    <t>単位</t>
    <rPh sb="0" eb="2">
      <t>タンイ</t>
    </rPh>
    <phoneticPr fontId="2"/>
  </si>
  <si>
    <t>消耗品
必要数</t>
    <rPh sb="0" eb="3">
      <t>ショウモウヒン</t>
    </rPh>
    <rPh sb="4" eb="7">
      <t>ヒツヨウスウ</t>
    </rPh>
    <phoneticPr fontId="2"/>
  </si>
  <si>
    <t>シャンク 4φ</t>
  </si>
  <si>
    <t>シャンク80L 5-5.5φ</t>
  </si>
  <si>
    <t>シャンク80L 6-8.5φ</t>
  </si>
  <si>
    <t>シャンク110L 5-5.5φ</t>
  </si>
  <si>
    <t>シャンク110L 6-8.5φ</t>
  </si>
  <si>
    <t>シャンク 10.5φ</t>
  </si>
  <si>
    <t>設計金額</t>
    <rPh sb="0" eb="4">
      <t>セッケイキンガク</t>
    </rPh>
    <phoneticPr fontId="2"/>
  </si>
  <si>
    <t>箱</t>
    <rPh sb="0" eb="1">
      <t>ハコ</t>
    </rPh>
    <phoneticPr fontId="2"/>
  </si>
  <si>
    <t>2点式ビット 12.7φ</t>
    <rPh sb="1" eb="3">
      <t>テンシキ</t>
    </rPh>
    <phoneticPr fontId="2"/>
  </si>
  <si>
    <t>2点式ビット 14.5φ</t>
    <rPh sb="1" eb="3">
      <t>テンシキ</t>
    </rPh>
    <phoneticPr fontId="2"/>
  </si>
  <si>
    <t>2点式ビット 16.5φ</t>
    <rPh sb="1" eb="3">
      <t>テンシキ</t>
    </rPh>
    <phoneticPr fontId="2"/>
  </si>
  <si>
    <t>2点式ビット 18φ</t>
    <rPh sb="1" eb="3">
      <t>テンシキ</t>
    </rPh>
    <phoneticPr fontId="2"/>
  </si>
  <si>
    <t>1本物ビット 12.7φ</t>
    <rPh sb="1" eb="3">
      <t>ホンモノ</t>
    </rPh>
    <phoneticPr fontId="2"/>
  </si>
  <si>
    <t>1本物ビット 14.5φ</t>
  </si>
  <si>
    <t>1本物ビット 16.5φ</t>
  </si>
  <si>
    <t>1本物ビット 18φ</t>
  </si>
  <si>
    <t>計算用</t>
    <rPh sb="0" eb="3">
      <t>ケイサンヨウ</t>
    </rPh>
    <phoneticPr fontId="2"/>
  </si>
  <si>
    <t>備考</t>
    <rPh sb="0" eb="2">
      <t>ビコウ</t>
    </rPh>
    <phoneticPr fontId="2"/>
  </si>
  <si>
    <t>【使用方法】</t>
    <rPh sb="1" eb="5">
      <t>シヨウホウホウ</t>
    </rPh>
    <phoneticPr fontId="2"/>
  </si>
  <si>
    <t>金属ブッシュ 4φ</t>
  </si>
  <si>
    <t>金属ブッシュ 5-5.5φ</t>
  </si>
  <si>
    <t>金属ブッシュ 6-8.5φ</t>
  </si>
  <si>
    <t>金属ブッシュ 10.5φ</t>
  </si>
  <si>
    <t>2点式金属ブッシュ 12.7φ</t>
  </si>
  <si>
    <t>2点式金属ブッシュ 14.5φ</t>
  </si>
  <si>
    <t>2点式金属ブッシュ 16.5φ</t>
  </si>
  <si>
    <t>2点式金属ブッシュ 18φ</t>
  </si>
  <si>
    <t>1本物用金属ブッシュ 12.7φ</t>
  </si>
  <si>
    <t>1本物用金属ブッシュ 14.5φ</t>
  </si>
  <si>
    <t>1本物用金属ブッシュ 16.5φ</t>
  </si>
  <si>
    <t>1本物用金属ブッシュ 18φ</t>
  </si>
  <si>
    <t>2点式シャンク 12.7φ</t>
  </si>
  <si>
    <t>2点式シャンク 14.5φ</t>
  </si>
  <si>
    <t>2点式シャンク 16.5φ</t>
  </si>
  <si>
    <t>2点式シャンク 18φ</t>
  </si>
  <si>
    <t>ゴムブッシュ 4-5.5φ</t>
  </si>
  <si>
    <t>ゴムブッシュ 6-8.5φ</t>
  </si>
  <si>
    <t>ゴムブッシュ 10.5φ</t>
  </si>
  <si>
    <t>2点式ゴムブッシュ 12.7φ</t>
  </si>
  <si>
    <t>2点式ゴムブッシュ 14.5φ</t>
  </si>
  <si>
    <t>2点式ゴムブッシュ 16.5φ</t>
  </si>
  <si>
    <t>2点式ゴムブッシュ 18φ</t>
  </si>
  <si>
    <t>1本物用ゴムブッシュ 12.7φ</t>
  </si>
  <si>
    <t>1本物用ゴムブッシュ 14.5φ</t>
  </si>
  <si>
    <t>1本物用ゴムブッシュ 16.5φ</t>
  </si>
  <si>
    <t>1本物用ゴムブッシュ 18φ</t>
  </si>
  <si>
    <t>注水ボディ</t>
    <phoneticPr fontId="2"/>
  </si>
  <si>
    <t>アンカー用注水ボディ</t>
    <rPh sb="4" eb="5">
      <t>ヨウ</t>
    </rPh>
    <rPh sb="5" eb="7">
      <t>チュウスイ</t>
    </rPh>
    <phoneticPr fontId="1"/>
  </si>
  <si>
    <t>バキュームポンプ（耐熱仕様）</t>
    <rPh sb="9" eb="11">
      <t>タイネツ</t>
    </rPh>
    <rPh sb="11" eb="13">
      <t>シヨウ</t>
    </rPh>
    <phoneticPr fontId="1"/>
  </si>
  <si>
    <t>ギヤポンプ（配線付き）</t>
    <rPh sb="6" eb="8">
      <t>ハイセン</t>
    </rPh>
    <rPh sb="8" eb="9">
      <t>ツ</t>
    </rPh>
    <phoneticPr fontId="2"/>
  </si>
  <si>
    <t>本</t>
    <rPh sb="0" eb="1">
      <t>ホン</t>
    </rPh>
    <phoneticPr fontId="2"/>
  </si>
  <si>
    <t>袋</t>
    <rPh sb="0" eb="1">
      <t>タイ</t>
    </rPh>
    <phoneticPr fontId="2"/>
  </si>
  <si>
    <t>個</t>
    <rPh sb="0" eb="1">
      <t>コ</t>
    </rPh>
    <phoneticPr fontId="2"/>
  </si>
  <si>
    <t>4φ</t>
    <phoneticPr fontId="2"/>
  </si>
  <si>
    <t>ブレイズ19φ</t>
    <phoneticPr fontId="2"/>
  </si>
  <si>
    <t>5φ（80L）</t>
    <phoneticPr fontId="2"/>
  </si>
  <si>
    <t>5.5φ（80L）</t>
    <phoneticPr fontId="2"/>
  </si>
  <si>
    <t>6φ（80L）</t>
    <phoneticPr fontId="2"/>
  </si>
  <si>
    <t>6.5φ（80L）</t>
    <phoneticPr fontId="2"/>
  </si>
  <si>
    <t>5φ（110L）</t>
    <phoneticPr fontId="2"/>
  </si>
  <si>
    <t>5.5φ（110L）</t>
    <phoneticPr fontId="2"/>
  </si>
  <si>
    <t>6φ（110L）</t>
    <phoneticPr fontId="2"/>
  </si>
  <si>
    <t>6.5φ（110L）</t>
    <phoneticPr fontId="2"/>
  </si>
  <si>
    <t>12.7φ（2点式）</t>
    <rPh sb="7" eb="9">
      <t>テンシキ</t>
    </rPh>
    <phoneticPr fontId="2"/>
  </si>
  <si>
    <t>14.5φ（2点式）</t>
    <phoneticPr fontId="2"/>
  </si>
  <si>
    <t>16.5φ（2点式）</t>
    <phoneticPr fontId="2"/>
  </si>
  <si>
    <t>18φ（2点式）</t>
    <phoneticPr fontId="2"/>
  </si>
  <si>
    <t>12.7φ（1本物）</t>
    <rPh sb="7" eb="8">
      <t>ホン</t>
    </rPh>
    <rPh sb="8" eb="9">
      <t>モノ</t>
    </rPh>
    <phoneticPr fontId="2"/>
  </si>
  <si>
    <t>14.5φ（1本物）</t>
    <phoneticPr fontId="2"/>
  </si>
  <si>
    <t>16.5φ（1本物）</t>
    <phoneticPr fontId="2"/>
  </si>
  <si>
    <t>18φ（1本物）</t>
    <phoneticPr fontId="2"/>
  </si>
  <si>
    <t>・必要数はあくまで「目安」となります。必要数を保証するものでは御座いませんのでご注意下さい。</t>
    <rPh sb="1" eb="3">
      <t>ヒツヨウ</t>
    </rPh>
    <rPh sb="3" eb="4">
      <t>スウ</t>
    </rPh>
    <rPh sb="10" eb="12">
      <t>メヤス</t>
    </rPh>
    <rPh sb="19" eb="22">
      <t>ヒツヨウスウ</t>
    </rPh>
    <rPh sb="23" eb="25">
      <t>ホショウ</t>
    </rPh>
    <rPh sb="31" eb="33">
      <t>ゴザ</t>
    </rPh>
    <rPh sb="40" eb="42">
      <t>チュウイ</t>
    </rPh>
    <rPh sb="42" eb="43">
      <t>クダ</t>
    </rPh>
    <phoneticPr fontId="2"/>
  </si>
  <si>
    <t>穴</t>
    <phoneticPr fontId="2"/>
  </si>
  <si>
    <r>
      <t xml:space="preserve">①穴数
</t>
    </r>
    <r>
      <rPr>
        <b/>
        <sz val="12"/>
        <color theme="1"/>
        <rFont val="ＭＳ Ｐゴシック"/>
        <family val="3"/>
        <charset val="128"/>
        <scheme val="minor"/>
      </rPr>
      <t>※右のセルに数字を入力</t>
    </r>
    <rPh sb="1" eb="3">
      <t>アナスウ</t>
    </rPh>
    <rPh sb="5" eb="6">
      <t>ミギ</t>
    </rPh>
    <rPh sb="10" eb="12">
      <t>スウジ</t>
    </rPh>
    <rPh sb="13" eb="15">
      <t>ニュウリョク</t>
    </rPh>
    <phoneticPr fontId="2"/>
  </si>
  <si>
    <t>③必要な場合は「座堀ビット」も選択</t>
    <phoneticPr fontId="2"/>
  </si>
  <si>
    <t>↓</t>
    <phoneticPr fontId="2"/>
  </si>
  <si>
    <t>7467-N</t>
  </si>
  <si>
    <t>7468-N</t>
  </si>
  <si>
    <t>7111-N</t>
  </si>
  <si>
    <t>7469-N</t>
  </si>
  <si>
    <t>7434-N</t>
  </si>
  <si>
    <t>G1モデル専用
先端のビット部分のみの為、別途「2点式シャンク」が必要</t>
    <rPh sb="5" eb="7">
      <t>センヨウ</t>
    </rPh>
    <phoneticPr fontId="2"/>
  </si>
  <si>
    <t>従来品。シャンクは不要</t>
    <phoneticPr fontId="2"/>
  </si>
  <si>
    <t>有効長60mm</t>
    <rPh sb="0" eb="3">
      <t>ユウコウチョウ</t>
    </rPh>
    <phoneticPr fontId="2"/>
  </si>
  <si>
    <t>有効長80mm</t>
    <rPh sb="0" eb="3">
      <t>ユウコウチョウ</t>
    </rPh>
    <phoneticPr fontId="2"/>
  </si>
  <si>
    <t>有効長110mm</t>
    <rPh sb="0" eb="3">
      <t>ユウコウチョウ</t>
    </rPh>
    <phoneticPr fontId="2"/>
  </si>
  <si>
    <t>G1-80モデル、又は旧モデルの小径用ドリル用</t>
    <rPh sb="9" eb="10">
      <t>マタ</t>
    </rPh>
    <rPh sb="11" eb="12">
      <t>キュウ</t>
    </rPh>
    <rPh sb="16" eb="18">
      <t>ショウケイ</t>
    </rPh>
    <rPh sb="18" eb="19">
      <t>ヨウ</t>
    </rPh>
    <rPh sb="22" eb="23">
      <t>ヨウ</t>
    </rPh>
    <phoneticPr fontId="2"/>
  </si>
  <si>
    <t>ブレイズビット19φ兼用シャンク</t>
    <phoneticPr fontId="2"/>
  </si>
  <si>
    <t>G1モデル専用
シャンク部分のみの為、別途「2点式ビット」が必要</t>
    <rPh sb="12" eb="14">
      <t>ブブン</t>
    </rPh>
    <rPh sb="17" eb="18">
      <t>タメ</t>
    </rPh>
    <rPh sb="19" eb="21">
      <t>ベット</t>
    </rPh>
    <rPh sb="23" eb="25">
      <t>テンシキ</t>
    </rPh>
    <rPh sb="30" eb="32">
      <t>ヒツヨウ</t>
    </rPh>
    <phoneticPr fontId="2"/>
  </si>
  <si>
    <t>ブレイズビット19φ兼用金属ブッシュ</t>
    <rPh sb="12" eb="18">
      <t>キンゾク</t>
    </rPh>
    <phoneticPr fontId="2"/>
  </si>
  <si>
    <t>G1モデル専用</t>
    <phoneticPr fontId="2"/>
  </si>
  <si>
    <t>従来モデル（アンカー用ドリル）専用</t>
    <rPh sb="0" eb="2">
      <t>ジュウライ</t>
    </rPh>
    <rPh sb="10" eb="11">
      <t>ヨウ</t>
    </rPh>
    <rPh sb="15" eb="17">
      <t>センヨウ</t>
    </rPh>
    <phoneticPr fontId="2"/>
  </si>
  <si>
    <t>ブレイズビット19φ兼用ゴムブッシュ</t>
    <phoneticPr fontId="2"/>
  </si>
  <si>
    <t>従来モデル（アンカー用ドリル）専用</t>
    <phoneticPr fontId="2"/>
  </si>
  <si>
    <t>G1モデル、旧モデル（小径用ドリル）共用</t>
    <rPh sb="6" eb="7">
      <t>キュウ</t>
    </rPh>
    <rPh sb="11" eb="13">
      <t>ショウケイ</t>
    </rPh>
    <rPh sb="13" eb="14">
      <t>ヨウ</t>
    </rPh>
    <rPh sb="18" eb="20">
      <t>キョウヨウ</t>
    </rPh>
    <phoneticPr fontId="2"/>
  </si>
  <si>
    <t>　 自動算出された部材のみが表示されて見易くなります。</t>
    <rPh sb="2" eb="6">
      <t>ジドウサンシュツ</t>
    </rPh>
    <rPh sb="9" eb="11">
      <t>ブザイ</t>
    </rPh>
    <rPh sb="14" eb="16">
      <t>ヒョウジ</t>
    </rPh>
    <rPh sb="19" eb="21">
      <t>ミヤス</t>
    </rPh>
    <phoneticPr fontId="2"/>
  </si>
  <si>
    <r>
      <t xml:space="preserve">税抜定価
</t>
    </r>
    <r>
      <rPr>
        <sz val="9"/>
        <color theme="1"/>
        <rFont val="ＭＳ Ｐゴシック"/>
        <family val="3"/>
        <charset val="128"/>
        <scheme val="minor"/>
      </rPr>
      <t>（バラ）</t>
    </r>
    <rPh sb="0" eb="2">
      <t>ゼイヌ</t>
    </rPh>
    <rPh sb="2" eb="4">
      <t>テイカ</t>
    </rPh>
    <phoneticPr fontId="2"/>
  </si>
  <si>
    <r>
      <t xml:space="preserve">税抜定価
</t>
    </r>
    <r>
      <rPr>
        <sz val="9"/>
        <color theme="1"/>
        <rFont val="ＭＳ Ｐゴシック"/>
        <family val="3"/>
        <charset val="128"/>
        <scheme val="minor"/>
      </rPr>
      <t>（出荷単位）</t>
    </r>
    <rPh sb="0" eb="2">
      <t>ゼイヌ</t>
    </rPh>
    <rPh sb="2" eb="4">
      <t>テイカ</t>
    </rPh>
    <rPh sb="6" eb="8">
      <t>シュッカ</t>
    </rPh>
    <rPh sb="8" eb="10">
      <t>タンイ</t>
    </rPh>
    <phoneticPr fontId="2"/>
  </si>
  <si>
    <r>
      <t>必要な消耗品の「目安」が自動算出されます。</t>
    </r>
    <r>
      <rPr>
        <b/>
        <sz val="10"/>
        <color theme="1"/>
        <rFont val="ＭＳ Ｐゴシック"/>
        <family val="3"/>
        <charset val="128"/>
        <scheme val="minor"/>
      </rPr>
      <t>（注水ボディ、バキュームポンプ、ギヤポンプのみ小数点以下切り捨て、他は全て切り上げ）</t>
    </r>
    <rPh sb="22" eb="27">
      <t>チュウス</t>
    </rPh>
    <rPh sb="44" eb="53">
      <t>ショウスウテンイ</t>
    </rPh>
    <rPh sb="54" eb="55">
      <t>ホカ</t>
    </rPh>
    <rPh sb="56" eb="57">
      <t>スベ</t>
    </rPh>
    <rPh sb="58" eb="59">
      <t>キ</t>
    </rPh>
    <rPh sb="60" eb="61">
      <t>ア</t>
    </rPh>
    <phoneticPr fontId="2"/>
  </si>
  <si>
    <t>②穿孔径、シャンク・ビットの種類　※選択必須</t>
    <rPh sb="14" eb="16">
      <t>シュルイ</t>
    </rPh>
    <rPh sb="18" eb="20">
      <t>センタク</t>
    </rPh>
    <rPh sb="20" eb="22">
      <t>ヒッス</t>
    </rPh>
    <phoneticPr fontId="2"/>
  </si>
  <si>
    <t>・「穿孔径、シャンク・ビットの種類」は一度に1サイズしか選択出来ません。</t>
  </si>
  <si>
    <r>
      <t>②</t>
    </r>
    <r>
      <rPr>
        <b/>
        <sz val="12"/>
        <color rgb="FFFF0000"/>
        <rFont val="ＭＳ Ｐゴシック"/>
        <family val="3"/>
        <charset val="128"/>
        <scheme val="minor"/>
      </rPr>
      <t>右の</t>
    </r>
    <r>
      <rPr>
        <b/>
        <sz val="12"/>
        <color theme="1"/>
        <rFont val="ＭＳ Ｐゴシック"/>
        <family val="3"/>
        <charset val="128"/>
        <scheme val="minor"/>
      </rPr>
      <t>「穿孔径、シャンク・ビットの種類」を</t>
    </r>
    <r>
      <rPr>
        <b/>
        <sz val="12"/>
        <color rgb="FFFF0000"/>
        <rFont val="ＭＳ Ｐゴシック"/>
        <family val="3"/>
        <charset val="128"/>
        <scheme val="minor"/>
      </rPr>
      <t>1サイズのみ</t>
    </r>
    <r>
      <rPr>
        <b/>
        <sz val="12"/>
        <color theme="1"/>
        <rFont val="ＭＳ Ｐゴシック"/>
        <family val="3"/>
        <charset val="128"/>
        <scheme val="minor"/>
      </rPr>
      <t>選択</t>
    </r>
    <rPh sb="1" eb="2">
      <t>ミギ</t>
    </rPh>
    <phoneticPr fontId="2"/>
  </si>
  <si>
    <t>ろ過フィルター(10枚入)　※小径サイズ使用時</t>
    <rPh sb="1" eb="2">
      <t>カ</t>
    </rPh>
    <rPh sb="10" eb="12">
      <t>マイイ</t>
    </rPh>
    <rPh sb="15" eb="17">
      <t>ショウケイ</t>
    </rPh>
    <rPh sb="20" eb="22">
      <t>シヨウ</t>
    </rPh>
    <rPh sb="22" eb="23">
      <t>ジ</t>
    </rPh>
    <phoneticPr fontId="1"/>
  </si>
  <si>
    <t>ろ過フィルター(10枚入)　※アンカーサイズ使用時</t>
    <rPh sb="1" eb="2">
      <t>カ</t>
    </rPh>
    <rPh sb="10" eb="12">
      <t>マイイ</t>
    </rPh>
    <rPh sb="22" eb="24">
      <t>シヨウ</t>
    </rPh>
    <rPh sb="24" eb="25">
      <t>ジ</t>
    </rPh>
    <phoneticPr fontId="1"/>
  </si>
  <si>
    <t>ろ過フィルター(10枚入)　※ブレイズ19φ使用時</t>
    <rPh sb="1" eb="2">
      <t>カ</t>
    </rPh>
    <rPh sb="10" eb="12">
      <t>マイイ</t>
    </rPh>
    <rPh sb="22" eb="24">
      <t>シヨウ</t>
    </rPh>
    <rPh sb="24" eb="25">
      <t>ジ</t>
    </rPh>
    <phoneticPr fontId="1"/>
  </si>
  <si>
    <t>歩掛の穴数に満たない場合でも翌日の使用は不可
（日を跨いで、同じフィルターを使用する事は出来ません）</t>
    <rPh sb="0" eb="2">
      <t>ブガカリ</t>
    </rPh>
    <rPh sb="3" eb="4">
      <t>ケツ</t>
    </rPh>
    <rPh sb="4" eb="5">
      <t>スウ</t>
    </rPh>
    <rPh sb="6" eb="7">
      <t>ミ</t>
    </rPh>
    <rPh sb="10" eb="12">
      <t>バアイ</t>
    </rPh>
    <rPh sb="14" eb="16">
      <t>ヨクジツ</t>
    </rPh>
    <rPh sb="17" eb="19">
      <t>シヨウ</t>
    </rPh>
    <rPh sb="20" eb="22">
      <t>フカ</t>
    </rPh>
    <rPh sb="24" eb="25">
      <t>ヒ</t>
    </rPh>
    <rPh sb="26" eb="27">
      <t>マタ</t>
    </rPh>
    <rPh sb="30" eb="31">
      <t>オナ</t>
    </rPh>
    <rPh sb="38" eb="40">
      <t>シヨウ</t>
    </rPh>
    <rPh sb="42" eb="43">
      <t>コト</t>
    </rPh>
    <rPh sb="44" eb="46">
      <t>デキ</t>
    </rPh>
    <phoneticPr fontId="2"/>
  </si>
  <si>
    <t>水すましG1 消耗品数簡易計算表</t>
    <rPh sb="0" eb="1">
      <t>ミズ</t>
    </rPh>
    <rPh sb="7" eb="10">
      <t>ショウモウヒン</t>
    </rPh>
    <rPh sb="10" eb="11">
      <t>スウ</t>
    </rPh>
    <rPh sb="11" eb="13">
      <t>カンイ</t>
    </rPh>
    <rPh sb="13" eb="15">
      <t>ケイサン</t>
    </rPh>
    <rPh sb="15" eb="16">
      <t>ヒョウ</t>
    </rPh>
    <phoneticPr fontId="2"/>
  </si>
  <si>
    <t>本社営業部　〒739-2405　広島県東広島市安芸津町小松原576　TEL 0846-45-5121</t>
  </si>
  <si>
    <t>東京営業所　〒123-0864　東京都足立区鹿浜6-13-6　TEL 03-3853-5321</t>
  </si>
  <si>
    <t>福岡営業所　〒812-0014　福岡県福岡市博多区比恵町9-13-103　TEL 092-472-5211</t>
  </si>
  <si>
    <t>（株）呉英製作所</t>
    <rPh sb="0" eb="3">
      <t>カブ</t>
    </rPh>
    <rPh sb="3" eb="8">
      <t>ゴエイセイ</t>
    </rPh>
    <phoneticPr fontId="2"/>
  </si>
  <si>
    <t>品番</t>
    <rPh sb="0" eb="2">
      <t>ヒンバン</t>
    </rPh>
    <phoneticPr fontId="2"/>
  </si>
  <si>
    <r>
      <t>④自動算出後、</t>
    </r>
    <r>
      <rPr>
        <b/>
        <sz val="12"/>
        <color rgb="FFFF0000"/>
        <rFont val="ＭＳ Ｐゴシック"/>
        <family val="3"/>
        <charset val="128"/>
        <scheme val="minor"/>
      </rPr>
      <t>31行目の「消耗品必要数」</t>
    </r>
    <r>
      <rPr>
        <b/>
        <sz val="12"/>
        <rFont val="ＭＳ Ｐゴシック"/>
        <family val="3"/>
        <charset val="128"/>
        <scheme val="minor"/>
      </rPr>
      <t>又は「設計金額」欄のオートフィルター（▽をクリック）にて</t>
    </r>
    <r>
      <rPr>
        <b/>
        <sz val="12"/>
        <color rgb="FFFF0000"/>
        <rFont val="ＭＳ Ｐゴシック"/>
        <family val="3"/>
        <charset val="128"/>
        <scheme val="minor"/>
      </rPr>
      <t>「0」のチェックのみを外す</t>
    </r>
    <r>
      <rPr>
        <b/>
        <sz val="12"/>
        <rFont val="ＭＳ Ｐゴシック"/>
        <family val="3"/>
        <charset val="128"/>
        <scheme val="minor"/>
      </rPr>
      <t>と</t>
    </r>
    <rPh sb="1" eb="5">
      <t>ジドウサンシュツ</t>
    </rPh>
    <rPh sb="5" eb="6">
      <t>ゴ</t>
    </rPh>
    <rPh sb="9" eb="11">
      <t>ギョウメ</t>
    </rPh>
    <rPh sb="13" eb="16">
      <t>ショウモウヒン</t>
    </rPh>
    <rPh sb="16" eb="19">
      <t>ヒツヨウスウ</t>
    </rPh>
    <rPh sb="20" eb="21">
      <t>マタ</t>
    </rPh>
    <rPh sb="23" eb="27">
      <t>セッケイキンガク</t>
    </rPh>
    <rPh sb="28" eb="29">
      <t>ラン</t>
    </rPh>
    <rPh sb="59" eb="60">
      <t>ハズ</t>
    </rPh>
    <phoneticPr fontId="2"/>
  </si>
  <si>
    <t xml:space="preserve">  複数のサイズを選択しても正しい値は算出されません。</t>
    <phoneticPr fontId="2"/>
  </si>
  <si>
    <r>
      <t>①</t>
    </r>
    <r>
      <rPr>
        <b/>
        <sz val="12"/>
        <color rgb="FFFF0000"/>
        <rFont val="ＭＳ Ｐゴシック"/>
        <family val="3"/>
        <charset val="128"/>
        <scheme val="minor"/>
      </rPr>
      <t>上の</t>
    </r>
    <r>
      <rPr>
        <b/>
        <sz val="12"/>
        <color theme="1"/>
        <rFont val="ＭＳ Ｐゴシック"/>
        <family val="3"/>
        <charset val="128"/>
        <scheme val="minor"/>
      </rPr>
      <t>「穴数」欄に任意の数値を入力</t>
    </r>
    <rPh sb="1" eb="2">
      <t>ウエ</t>
    </rPh>
    <rPh sb="7" eb="8">
      <t>ラン</t>
    </rPh>
    <rPh sb="9" eb="11">
      <t>ニンイ</t>
    </rPh>
    <phoneticPr fontId="2"/>
  </si>
  <si>
    <t>出荷
単位</t>
    <rPh sb="0" eb="2">
      <t>シュッカ</t>
    </rPh>
    <rPh sb="3" eb="5">
      <t>タンイ</t>
    </rPh>
    <phoneticPr fontId="2"/>
  </si>
  <si>
    <t>座堀用ビット 5φ インパクト用（アタッチメント付）</t>
    <rPh sb="2" eb="3">
      <t>ヨウ</t>
    </rPh>
    <rPh sb="15" eb="16">
      <t>ヨウ</t>
    </rPh>
    <rPh sb="24" eb="25">
      <t>ツ</t>
    </rPh>
    <phoneticPr fontId="1"/>
  </si>
  <si>
    <t>座堀用ビット 6.5φ インパクト用（アタッチメント付）</t>
    <phoneticPr fontId="1"/>
  </si>
  <si>
    <t>座堀用ビット 7φ インパクト用（アタッチメント付）</t>
    <phoneticPr fontId="1"/>
  </si>
  <si>
    <t>座堀用ビット 9φ インパクト用（アタッチメント付）</t>
    <phoneticPr fontId="1"/>
  </si>
  <si>
    <t>座堀用ビット 6.5φ 水すまし用（アタッチメント無し）</t>
    <rPh sb="12" eb="13">
      <t>ミズ</t>
    </rPh>
    <rPh sb="25" eb="26">
      <t>ナ</t>
    </rPh>
    <phoneticPr fontId="1"/>
  </si>
  <si>
    <t>座堀用ビット 9φ 水すまし用（アタッチメント無し）</t>
    <rPh sb="10" eb="11">
      <t>ミズ</t>
    </rPh>
    <rPh sb="23" eb="24">
      <t>ナ</t>
    </rPh>
    <phoneticPr fontId="1"/>
  </si>
  <si>
    <t>インパクト用5φ</t>
    <phoneticPr fontId="2"/>
  </si>
  <si>
    <t>インパクト用6.5φ</t>
    <phoneticPr fontId="2"/>
  </si>
  <si>
    <t>インパクト用7φ</t>
    <phoneticPr fontId="2"/>
  </si>
  <si>
    <t>インパクト用9φ</t>
    <phoneticPr fontId="2"/>
  </si>
  <si>
    <t>水すまし用6.5φ</t>
    <rPh sb="0" eb="1">
      <t>ミズ</t>
    </rPh>
    <phoneticPr fontId="2"/>
  </si>
  <si>
    <t>水すまし用9φ</t>
    <rPh sb="0" eb="1">
      <t>ミズ</t>
    </rPh>
    <phoneticPr fontId="2"/>
  </si>
  <si>
    <t>※6.5φのビットは「シャンク5-5.5φ」に装着可
※9φのビットは「シャンク6-8.5φ」に装着可</t>
    <phoneticPr fontId="2"/>
  </si>
  <si>
    <t>※5φのビット（アタッチメントから外したもの）はシャンクには装着不可
※6.5φ、7φのビット（アタッチメントから外したもの）は「シャンク5-5.5φ」に装着可
※9φのビット（アタッチメントから外したもの）は「シャンク6-8.5φ」に装着可</t>
    <phoneticPr fontId="2"/>
  </si>
  <si>
    <t>③座堀用ビット　※必要な場合のみ選択</t>
    <rPh sb="1" eb="3">
      <t>ザボリ</t>
    </rPh>
    <rPh sb="3" eb="4">
      <t>ヨウ</t>
    </rPh>
    <rPh sb="9" eb="11">
      <t>ヒツヨウ</t>
    </rPh>
    <rPh sb="12" eb="14">
      <t>バアイ</t>
    </rPh>
    <rPh sb="16" eb="18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</si>
</sst>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0&quot;穴&quot;"/>
    <numFmt numFmtId="177" formatCode="#,##0_ "/>
    <numFmt numFmtId="178" formatCode="0&quot;欠&quot;"/>
  </numFmts>
  <fonts count="20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3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color indexed="81"/>
      <name val="MS P ゴシック"/>
      <family val="3"/>
      <charset val="128"/>
    </font>
    <font>
      <u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8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3" borderId="0" xfId="0" applyFont="1" applyFill="1">
      <alignment vertical="center"/>
    </xf>
    <xf numFmtId="0" fontId="9" fillId="0" borderId="5" xfId="0" applyFont="1" applyBorder="1" applyAlignment="1">
      <alignment horizontal="center" vertical="center" wrapText="1"/>
    </xf>
    <xf numFmtId="0" fontId="11" fillId="3" borderId="0" xfId="0" applyFont="1" applyFill="1">
      <alignment vertical="center"/>
    </xf>
    <xf numFmtId="0" fontId="12" fillId="3" borderId="0" xfId="0" applyFont="1" applyFill="1">
      <alignment vertical="center"/>
    </xf>
    <xf numFmtId="176" fontId="9" fillId="0" borderId="5" xfId="0" applyNumberFormat="1" applyFont="1" applyBorder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Protection="1">
      <alignment vertical="center"/>
      <protection locked="0"/>
    </xf>
    <xf numFmtId="0" fontId="9" fillId="5" borderId="1" xfId="0" applyFont="1" applyFill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15" fillId="0" borderId="0" xfId="0" applyFont="1" applyProtection="1">
      <alignment vertical="center"/>
      <protection locked="0"/>
    </xf>
    <xf numFmtId="177" fontId="16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78" fontId="9" fillId="0" borderId="5" xfId="0" applyNumberFormat="1" applyFont="1" applyBorder="1">
      <alignment vertical="center"/>
    </xf>
    <xf numFmtId="177" fontId="9" fillId="4" borderId="6" xfId="0" applyNumberFormat="1" applyFont="1" applyFill="1" applyBorder="1">
      <alignment vertical="center"/>
    </xf>
    <xf numFmtId="5" fontId="9" fillId="4" borderId="1" xfId="0" applyNumberFormat="1" applyFont="1" applyFill="1" applyBorder="1">
      <alignment vertical="center"/>
    </xf>
    <xf numFmtId="5" fontId="9" fillId="4" borderId="6" xfId="0" applyNumberFormat="1" applyFont="1" applyFill="1" applyBorder="1">
      <alignment vertical="center"/>
    </xf>
    <xf numFmtId="177" fontId="9" fillId="4" borderId="1" xfId="0" applyNumberFormat="1" applyFont="1" applyFill="1" applyBorder="1">
      <alignment vertical="center"/>
    </xf>
    <xf numFmtId="5" fontId="4" fillId="4" borderId="1" xfId="0" applyNumberFormat="1" applyFont="1" applyFill="1" applyBorder="1">
      <alignment vertical="center"/>
    </xf>
    <xf numFmtId="176" fontId="9" fillId="0" borderId="1" xfId="0" applyNumberFormat="1" applyFont="1" applyBorder="1" applyAlignment="1">
      <alignment horizontal="center" vertical="center"/>
    </xf>
    <xf numFmtId="5" fontId="9" fillId="0" borderId="1" xfId="0" applyNumberFormat="1" applyFont="1" applyBorder="1" applyAlignment="1">
      <alignment horizontal="right" vertical="center"/>
    </xf>
    <xf numFmtId="5" fontId="9" fillId="0" borderId="7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4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0" fontId="18" fillId="3" borderId="0" xfId="0" applyFont="1" applyFill="1">
      <alignment vertical="center"/>
    </xf>
    <xf numFmtId="0" fontId="18" fillId="3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5" fontId="9" fillId="0" borderId="1" xfId="0" applyNumberFormat="1" applyFont="1" applyBorder="1" applyAlignment="1">
      <alignment horizontal="right" vertical="center"/>
    </xf>
    <xf numFmtId="176" fontId="9" fillId="0" borderId="1" xfId="0" applyNumberFormat="1" applyFont="1" applyBorder="1" applyAlignment="1">
      <alignment horizontal="center" vertical="center"/>
    </xf>
    <xf numFmtId="5" fontId="9" fillId="0" borderId="6" xfId="0" applyNumberFormat="1" applyFont="1" applyBorder="1" applyAlignment="1">
      <alignment horizontal="right" vertical="center"/>
    </xf>
    <xf numFmtId="5" fontId="9" fillId="0" borderId="3" xfId="0" applyNumberFormat="1" applyFont="1" applyBorder="1" applyAlignment="1">
      <alignment horizontal="right" vertical="center"/>
    </xf>
    <xf numFmtId="5" fontId="9" fillId="0" borderId="7" xfId="0" applyNumberFormat="1" applyFont="1" applyBorder="1" applyAlignment="1">
      <alignment horizontal="right" vertical="center"/>
    </xf>
    <xf numFmtId="176" fontId="9" fillId="0" borderId="3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shrinkToFit="1"/>
    </xf>
    <xf numFmtId="0" fontId="7" fillId="5" borderId="5" xfId="0" applyFont="1" applyFill="1" applyBorder="1" applyAlignment="1">
      <alignment horizontal="center" vertical="center" shrinkToFit="1"/>
    </xf>
    <xf numFmtId="0" fontId="7" fillId="5" borderId="2" xfId="0" applyFont="1" applyFill="1" applyBorder="1" applyAlignment="1">
      <alignment horizontal="center" vertical="center" shrinkToFit="1"/>
    </xf>
    <xf numFmtId="3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4" fillId="0" borderId="12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Q$12" lockText="1" noThreeD="1"/>
</file>

<file path=xl/ctrlProps/ctrlProp10.xml><?xml version="1.0" encoding="utf-8"?>
<formControlPr xmlns="http://schemas.microsoft.com/office/spreadsheetml/2009/9/main" objectType="CheckBox" fmlaLink="$Q$21" lockText="1" noThreeD="1"/>
</file>

<file path=xl/ctrlProps/ctrlProp11.xml><?xml version="1.0" encoding="utf-8"?>
<formControlPr xmlns="http://schemas.microsoft.com/office/spreadsheetml/2009/9/main" objectType="CheckBox" fmlaLink="$R$13" lockText="1" noThreeD="1"/>
</file>

<file path=xl/ctrlProps/ctrlProp12.xml><?xml version="1.0" encoding="utf-8"?>
<formControlPr xmlns="http://schemas.microsoft.com/office/spreadsheetml/2009/9/main" objectType="CheckBox" fmlaLink="$R$14" lockText="1" noThreeD="1"/>
</file>

<file path=xl/ctrlProps/ctrlProp13.xml><?xml version="1.0" encoding="utf-8"?>
<formControlPr xmlns="http://schemas.microsoft.com/office/spreadsheetml/2009/9/main" objectType="CheckBox" fmlaLink="$R$15" lockText="1" noThreeD="1"/>
</file>

<file path=xl/ctrlProps/ctrlProp14.xml><?xml version="1.0" encoding="utf-8"?>
<formControlPr xmlns="http://schemas.microsoft.com/office/spreadsheetml/2009/9/main" objectType="CheckBox" fmlaLink="$R$16" lockText="1" noThreeD="1"/>
</file>

<file path=xl/ctrlProps/ctrlProp15.xml><?xml version="1.0" encoding="utf-8"?>
<formControlPr xmlns="http://schemas.microsoft.com/office/spreadsheetml/2009/9/main" objectType="CheckBox" fmlaLink="$Q$13" lockText="1" noThreeD="1"/>
</file>

<file path=xl/ctrlProps/ctrlProp16.xml><?xml version="1.0" encoding="utf-8"?>
<formControlPr xmlns="http://schemas.microsoft.com/office/spreadsheetml/2009/9/main" objectType="CheckBox" fmlaLink="$Q$14" lockText="1" noThreeD="1"/>
</file>

<file path=xl/ctrlProps/ctrlProp17.xml><?xml version="1.0" encoding="utf-8"?>
<formControlPr xmlns="http://schemas.microsoft.com/office/spreadsheetml/2009/9/main" objectType="CheckBox" fmlaLink="$Q$15" lockText="1" noThreeD="1"/>
</file>

<file path=xl/ctrlProps/ctrlProp18.xml><?xml version="1.0" encoding="utf-8"?>
<formControlPr xmlns="http://schemas.microsoft.com/office/spreadsheetml/2009/9/main" objectType="CheckBox" fmlaLink="$Q$16" lockText="1" noThreeD="1"/>
</file>

<file path=xl/ctrlProps/ctrlProp19.xml><?xml version="1.0" encoding="utf-8"?>
<formControlPr xmlns="http://schemas.microsoft.com/office/spreadsheetml/2009/9/main" objectType="CheckBox" fmlaLink="$R$23" lockText="1" noThreeD="1"/>
</file>

<file path=xl/ctrlProps/ctrlProp2.xml><?xml version="1.0" encoding="utf-8"?>
<formControlPr xmlns="http://schemas.microsoft.com/office/spreadsheetml/2009/9/main" objectType="CheckBox" fmlaLink="$Q$17" lockText="1" noThreeD="1"/>
</file>

<file path=xl/ctrlProps/ctrlProp20.xml><?xml version="1.0" encoding="utf-8"?>
<formControlPr xmlns="http://schemas.microsoft.com/office/spreadsheetml/2009/9/main" objectType="CheckBox" fmlaLink="$R$24" lockText="1" noThreeD="1"/>
</file>

<file path=xl/ctrlProps/ctrlProp21.xml><?xml version="1.0" encoding="utf-8"?>
<formControlPr xmlns="http://schemas.microsoft.com/office/spreadsheetml/2009/9/main" objectType="CheckBox" fmlaLink="$R$25" lockText="1" noThreeD="1"/>
</file>

<file path=xl/ctrlProps/ctrlProp22.xml><?xml version="1.0" encoding="utf-8"?>
<formControlPr xmlns="http://schemas.microsoft.com/office/spreadsheetml/2009/9/main" objectType="CheckBox" fmlaLink="$Q$23" lockText="1" noThreeD="1"/>
</file>

<file path=xl/ctrlProps/ctrlProp23.xml><?xml version="1.0" encoding="utf-8"?>
<formControlPr xmlns="http://schemas.microsoft.com/office/spreadsheetml/2009/9/main" objectType="CheckBox" fmlaLink="$Q$24" lockText="1" noThreeD="1"/>
</file>

<file path=xl/ctrlProps/ctrlProp24.xml><?xml version="1.0" encoding="utf-8"?>
<formControlPr xmlns="http://schemas.microsoft.com/office/spreadsheetml/2009/9/main" objectType="CheckBox" fmlaLink="$Q$25" lockText="1" noThreeD="1"/>
</file>

<file path=xl/ctrlProps/ctrlProp3.xml><?xml version="1.0" encoding="utf-8"?>
<formControlPr xmlns="http://schemas.microsoft.com/office/spreadsheetml/2009/9/main" objectType="CheckBox" fmlaLink="$R$18" lockText="1" noThreeD="1"/>
</file>

<file path=xl/ctrlProps/ctrlProp4.xml><?xml version="1.0" encoding="utf-8"?>
<formControlPr xmlns="http://schemas.microsoft.com/office/spreadsheetml/2009/9/main" objectType="CheckBox" fmlaLink="$R$19" lockText="1" noThreeD="1"/>
</file>

<file path=xl/ctrlProps/ctrlProp5.xml><?xml version="1.0" encoding="utf-8"?>
<formControlPr xmlns="http://schemas.microsoft.com/office/spreadsheetml/2009/9/main" objectType="CheckBox" fmlaLink="$R$20" lockText="1" noThreeD="1"/>
</file>

<file path=xl/ctrlProps/ctrlProp6.xml><?xml version="1.0" encoding="utf-8"?>
<formControlPr xmlns="http://schemas.microsoft.com/office/spreadsheetml/2009/9/main" objectType="CheckBox" fmlaLink="$R$21" lockText="1" noThreeD="1"/>
</file>

<file path=xl/ctrlProps/ctrlProp7.xml><?xml version="1.0" encoding="utf-8"?>
<formControlPr xmlns="http://schemas.microsoft.com/office/spreadsheetml/2009/9/main" objectType="CheckBox" fmlaLink="$Q$18" lockText="1" noThreeD="1"/>
</file>

<file path=xl/ctrlProps/ctrlProp8.xml><?xml version="1.0" encoding="utf-8"?>
<formControlPr xmlns="http://schemas.microsoft.com/office/spreadsheetml/2009/9/main" objectType="CheckBox" fmlaLink="$Q$19" lockText="1" noThreeD="1"/>
</file>

<file path=xl/ctrlProps/ctrlProp9.xml><?xml version="1.0" encoding="utf-8"?>
<formControlPr xmlns="http://schemas.microsoft.com/office/spreadsheetml/2009/9/main" objectType="CheckBox" fmlaLink="$Q$20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10</xdr:row>
          <xdr:rowOff>152400</xdr:rowOff>
        </xdr:from>
        <xdr:to>
          <xdr:col>12</xdr:col>
          <xdr:colOff>342900</xdr:colOff>
          <xdr:row>12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15</xdr:row>
          <xdr:rowOff>152400</xdr:rowOff>
        </xdr:from>
        <xdr:to>
          <xdr:col>12</xdr:col>
          <xdr:colOff>304800</xdr:colOff>
          <xdr:row>17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152400</xdr:rowOff>
        </xdr:from>
        <xdr:to>
          <xdr:col>14</xdr:col>
          <xdr:colOff>304800</xdr:colOff>
          <xdr:row>18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17</xdr:row>
          <xdr:rowOff>152400</xdr:rowOff>
        </xdr:from>
        <xdr:to>
          <xdr:col>14</xdr:col>
          <xdr:colOff>314325</xdr:colOff>
          <xdr:row>19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18</xdr:row>
          <xdr:rowOff>152400</xdr:rowOff>
        </xdr:from>
        <xdr:to>
          <xdr:col>14</xdr:col>
          <xdr:colOff>304800</xdr:colOff>
          <xdr:row>20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152400</xdr:rowOff>
        </xdr:from>
        <xdr:to>
          <xdr:col>14</xdr:col>
          <xdr:colOff>314325</xdr:colOff>
          <xdr:row>21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16</xdr:row>
          <xdr:rowOff>161925</xdr:rowOff>
        </xdr:from>
        <xdr:to>
          <xdr:col>12</xdr:col>
          <xdr:colOff>323850</xdr:colOff>
          <xdr:row>18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17</xdr:row>
          <xdr:rowOff>152400</xdr:rowOff>
        </xdr:from>
        <xdr:to>
          <xdr:col>12</xdr:col>
          <xdr:colOff>323850</xdr:colOff>
          <xdr:row>19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18</xdr:row>
          <xdr:rowOff>152400</xdr:rowOff>
        </xdr:from>
        <xdr:to>
          <xdr:col>12</xdr:col>
          <xdr:colOff>323850</xdr:colOff>
          <xdr:row>20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19</xdr:row>
          <xdr:rowOff>152400</xdr:rowOff>
        </xdr:from>
        <xdr:to>
          <xdr:col>12</xdr:col>
          <xdr:colOff>333375</xdr:colOff>
          <xdr:row>21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142875</xdr:rowOff>
        </xdr:from>
        <xdr:to>
          <xdr:col>14</xdr:col>
          <xdr:colOff>333375</xdr:colOff>
          <xdr:row>13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12</xdr:row>
          <xdr:rowOff>152400</xdr:rowOff>
        </xdr:from>
        <xdr:to>
          <xdr:col>14</xdr:col>
          <xdr:colOff>304800</xdr:colOff>
          <xdr:row>14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13</xdr:row>
          <xdr:rowOff>152400</xdr:rowOff>
        </xdr:from>
        <xdr:to>
          <xdr:col>14</xdr:col>
          <xdr:colOff>304800</xdr:colOff>
          <xdr:row>15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152400</xdr:rowOff>
        </xdr:from>
        <xdr:to>
          <xdr:col>14</xdr:col>
          <xdr:colOff>314325</xdr:colOff>
          <xdr:row>16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11</xdr:row>
          <xdr:rowOff>142875</xdr:rowOff>
        </xdr:from>
        <xdr:to>
          <xdr:col>12</xdr:col>
          <xdr:colOff>314325</xdr:colOff>
          <xdr:row>13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12</xdr:row>
          <xdr:rowOff>152400</xdr:rowOff>
        </xdr:from>
        <xdr:to>
          <xdr:col>12</xdr:col>
          <xdr:colOff>342900</xdr:colOff>
          <xdr:row>14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13</xdr:row>
          <xdr:rowOff>152400</xdr:rowOff>
        </xdr:from>
        <xdr:to>
          <xdr:col>12</xdr:col>
          <xdr:colOff>352425</xdr:colOff>
          <xdr:row>15</xdr:row>
          <xdr:rowOff>28575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14</xdr:row>
          <xdr:rowOff>152400</xdr:rowOff>
        </xdr:from>
        <xdr:to>
          <xdr:col>12</xdr:col>
          <xdr:colOff>333375</xdr:colOff>
          <xdr:row>16</xdr:row>
          <xdr:rowOff>28575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23</xdr:row>
      <xdr:rowOff>171450</xdr:rowOff>
    </xdr:from>
    <xdr:to>
      <xdr:col>7</xdr:col>
      <xdr:colOff>247650</xdr:colOff>
      <xdr:row>29</xdr:row>
      <xdr:rowOff>133350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42950" y="4457700"/>
          <a:ext cx="7715250" cy="1009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ja-JP" altLang="en-US" sz="105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・税抜定価</a:t>
          </a:r>
          <a:r>
            <a:rPr lang="en-US" altLang="ja-JP" sz="105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</a:t>
          </a:r>
          <a:r>
            <a:rPr lang="ja-JP" altLang="en-US" sz="105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出荷単位での定価</a:t>
          </a:r>
          <a:r>
            <a:rPr lang="ja-JP" altLang="en-US" sz="1050"/>
            <a:t> </a:t>
          </a:r>
          <a:endParaRPr lang="en-US" altLang="ja-JP" sz="1050"/>
        </a:p>
        <a:p>
          <a:pPr algn="l"/>
          <a:r>
            <a:rPr lang="ja-JP" altLang="en-US" sz="105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・税抜定価（バラ）</a:t>
          </a:r>
          <a:r>
            <a:rPr lang="en-US" altLang="ja-JP" sz="105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</a:t>
          </a:r>
          <a:r>
            <a:rPr lang="ja-JP" altLang="en-US" sz="105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消耗品</a:t>
          </a:r>
          <a:r>
            <a:rPr lang="en-US" altLang="ja-JP" sz="105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05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個（本、袋）辺りの定価</a:t>
          </a:r>
          <a:r>
            <a:rPr lang="ja-JP" altLang="en-US" sz="1050"/>
            <a:t> </a:t>
          </a:r>
          <a:endParaRPr lang="en-US" altLang="ja-JP" sz="1050"/>
        </a:p>
        <a:p>
          <a:pPr algn="l"/>
          <a:r>
            <a:rPr lang="ja-JP" altLang="en-US" sz="105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・設計数</a:t>
          </a:r>
          <a:r>
            <a:rPr lang="en-US" altLang="ja-JP" sz="105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</a:t>
          </a:r>
          <a:r>
            <a:rPr lang="ja-JP" altLang="en-US" sz="105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消耗品</a:t>
          </a:r>
          <a:r>
            <a:rPr lang="en-US" altLang="ja-JP" sz="105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05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個辺りの穴数（設計値）</a:t>
          </a:r>
          <a:r>
            <a:rPr lang="ja-JP" altLang="en-US" sz="1050"/>
            <a:t> </a:t>
          </a:r>
          <a:endParaRPr lang="en-US" altLang="ja-JP" sz="1050"/>
        </a:p>
        <a:p>
          <a:pPr algn="l"/>
          <a:r>
            <a:rPr lang="ja-JP" altLang="en-US" sz="105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・消耗品必要数</a:t>
          </a:r>
          <a:r>
            <a:rPr lang="en-US" altLang="ja-JP" sz="105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</a:t>
          </a:r>
          <a:r>
            <a:rPr lang="ja-JP" altLang="en-US" sz="105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「設計数」を基に算出した消耗品必要数（目安）</a:t>
          </a:r>
          <a:r>
            <a:rPr lang="en-US" altLang="ja-JP" sz="105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05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小数点以下切り捨て</a:t>
          </a:r>
          <a:r>
            <a:rPr lang="ja-JP" altLang="en-US" sz="1050"/>
            <a:t> </a:t>
          </a:r>
          <a:endParaRPr lang="en-US" altLang="ja-JP" sz="1050"/>
        </a:p>
        <a:p>
          <a:pPr algn="l"/>
          <a:r>
            <a:rPr lang="ja-JP" altLang="en-US" sz="105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・設計金額</a:t>
          </a:r>
          <a:r>
            <a:rPr lang="en-US" altLang="ja-JP" sz="105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</a:t>
          </a:r>
          <a:r>
            <a:rPr lang="ja-JP" altLang="en-US" sz="105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定価</a:t>
          </a:r>
          <a:r>
            <a:rPr lang="en-US" altLang="ja-JP" sz="105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lang="ja-JP" altLang="en-US" sz="105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消耗品必要数</a:t>
          </a:r>
          <a:r>
            <a:rPr lang="ja-JP" altLang="en-US" sz="1050"/>
            <a:t> </a:t>
          </a:r>
          <a:endParaRPr kumimoji="1" lang="ja-JP" altLang="en-US" sz="105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21</xdr:row>
          <xdr:rowOff>161925</xdr:rowOff>
        </xdr:from>
        <xdr:to>
          <xdr:col>14</xdr:col>
          <xdr:colOff>304800</xdr:colOff>
          <xdr:row>23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22</xdr:row>
          <xdr:rowOff>161925</xdr:rowOff>
        </xdr:from>
        <xdr:to>
          <xdr:col>14</xdr:col>
          <xdr:colOff>314325</xdr:colOff>
          <xdr:row>24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23</xdr:row>
          <xdr:rowOff>161925</xdr:rowOff>
        </xdr:from>
        <xdr:to>
          <xdr:col>14</xdr:col>
          <xdr:colOff>304800</xdr:colOff>
          <xdr:row>25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21</xdr:row>
          <xdr:rowOff>161925</xdr:rowOff>
        </xdr:from>
        <xdr:to>
          <xdr:col>12</xdr:col>
          <xdr:colOff>323850</xdr:colOff>
          <xdr:row>23</xdr:row>
          <xdr:rowOff>28575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22</xdr:row>
          <xdr:rowOff>161925</xdr:rowOff>
        </xdr:from>
        <xdr:to>
          <xdr:col>12</xdr:col>
          <xdr:colOff>323850</xdr:colOff>
          <xdr:row>24</xdr:row>
          <xdr:rowOff>28575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23</xdr:row>
          <xdr:rowOff>161925</xdr:rowOff>
        </xdr:from>
        <xdr:to>
          <xdr:col>12</xdr:col>
          <xdr:colOff>323850</xdr:colOff>
          <xdr:row>25</xdr:row>
          <xdr:rowOff>28575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933450</xdr:colOff>
      <xdr:row>7</xdr:row>
      <xdr:rowOff>685800</xdr:rowOff>
    </xdr:from>
    <xdr:to>
      <xdr:col>16</xdr:col>
      <xdr:colOff>0</xdr:colOff>
      <xdr:row>9</xdr:row>
      <xdr:rowOff>476250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9972675" y="1219200"/>
          <a:ext cx="4533900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ja-JP" altLang="en-US" sz="10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</a:t>
          </a:r>
          <a:r>
            <a:rPr lang="en-US" altLang="ja-JP" sz="10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80L</a:t>
          </a:r>
          <a:r>
            <a:rPr lang="ja-JP" altLang="en-US" sz="10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（有効長</a:t>
          </a:r>
          <a:r>
            <a:rPr lang="en-US" altLang="ja-JP" sz="10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80mm</a:t>
          </a:r>
          <a:r>
            <a:rPr lang="ja-JP" altLang="en-US" sz="10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）、</a:t>
          </a:r>
          <a:r>
            <a:rPr lang="en-US" altLang="ja-JP" sz="10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110L</a:t>
          </a:r>
          <a:r>
            <a:rPr lang="ja-JP" altLang="en-US" sz="10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（有効長</a:t>
          </a:r>
          <a:r>
            <a:rPr lang="en-US" altLang="ja-JP" sz="10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110mm</a:t>
          </a:r>
          <a:r>
            <a:rPr lang="ja-JP" altLang="en-US" sz="10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）</a:t>
          </a:r>
          <a:endParaRPr lang="en-US" altLang="ja-JP" sz="1000" b="1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0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</a:t>
          </a:r>
          <a:r>
            <a:rPr lang="en-US" altLang="ja-JP" sz="10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2</a:t>
          </a:r>
          <a:r>
            <a:rPr lang="ja-JP" altLang="en-US" sz="10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点式・・・</a:t>
          </a:r>
          <a:r>
            <a:rPr lang="en-US" altLang="ja-JP" sz="10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G1</a:t>
          </a:r>
          <a:r>
            <a:rPr lang="ja-JP" altLang="en-US" sz="10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モデル（青ドリル）使用の場合</a:t>
          </a:r>
          <a:endParaRPr lang="en-US" altLang="ja-JP" sz="1000" b="1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kumimoji="1" lang="ja-JP" altLang="en-US" sz="1000" b="1">
              <a:latin typeface="+mj-ea"/>
              <a:ea typeface="+mj-ea"/>
            </a:rPr>
            <a:t>・</a:t>
          </a:r>
          <a:r>
            <a:rPr kumimoji="1" lang="en-US" altLang="ja-JP" sz="1000" b="1">
              <a:latin typeface="+mj-ea"/>
              <a:ea typeface="+mj-ea"/>
            </a:rPr>
            <a:t>1</a:t>
          </a:r>
          <a:r>
            <a:rPr kumimoji="1" lang="ja-JP" altLang="en-US" sz="1000" b="1">
              <a:latin typeface="+mj-ea"/>
              <a:ea typeface="+mj-ea"/>
            </a:rPr>
            <a:t>本物・・・旧モデル（</a:t>
          </a:r>
          <a:r>
            <a:rPr kumimoji="1" lang="en-US" altLang="ja-JP" sz="1000" b="1">
              <a:latin typeface="+mj-ea"/>
              <a:ea typeface="+mj-ea"/>
            </a:rPr>
            <a:t>Ⅲ</a:t>
          </a:r>
          <a:r>
            <a:rPr kumimoji="1" lang="ja-JP" altLang="en-US" sz="1000" b="1">
              <a:latin typeface="+mj-ea"/>
              <a:ea typeface="+mj-ea"/>
            </a:rPr>
            <a:t>・</a:t>
          </a:r>
          <a:r>
            <a:rPr kumimoji="1" lang="en-US" altLang="ja-JP" sz="1000" b="1">
              <a:latin typeface="+mj-ea"/>
              <a:ea typeface="+mj-ea"/>
            </a:rPr>
            <a:t>Ⅱ</a:t>
          </a:r>
          <a:r>
            <a:rPr kumimoji="1" lang="ja-JP" altLang="en-US" sz="1000" b="1">
              <a:latin typeface="+mj-ea"/>
              <a:ea typeface="+mj-ea"/>
            </a:rPr>
            <a:t>・</a:t>
          </a:r>
          <a:r>
            <a:rPr kumimoji="1" lang="en-US" altLang="ja-JP" sz="1000" b="1">
              <a:latin typeface="+mj-ea"/>
              <a:ea typeface="+mj-ea"/>
            </a:rPr>
            <a:t>AT</a:t>
          </a:r>
          <a:r>
            <a:rPr kumimoji="1" lang="ja-JP" altLang="en-US" sz="1000" b="1">
              <a:latin typeface="+mj-ea"/>
              <a:ea typeface="+mj-ea"/>
            </a:rPr>
            <a:t>型、マキタ社製の緑ドリル）使用の場合</a:t>
          </a:r>
        </a:p>
      </xdr:txBody>
    </xdr:sp>
    <xdr:clientData/>
  </xdr:twoCellAnchor>
  <xdr:twoCellAnchor>
    <xdr:from>
      <xdr:col>7</xdr:col>
      <xdr:colOff>485775</xdr:colOff>
      <xdr:row>1</xdr:row>
      <xdr:rowOff>49831</xdr:rowOff>
    </xdr:from>
    <xdr:to>
      <xdr:col>13</xdr:col>
      <xdr:colOff>571500</xdr:colOff>
      <xdr:row>3</xdr:row>
      <xdr:rowOff>26975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221281"/>
          <a:ext cx="4695825" cy="815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13A84-4E71-4A47-8825-A5BC6E9C97F1}">
  <sheetPr codeName="Sheet1">
    <pageSetUpPr fitToPage="1"/>
  </sheetPr>
  <dimension ref="B2:R98"/>
  <sheetViews>
    <sheetView showGridLines="0" tabSelected="1" zoomScaleNormal="100" workbookViewId="0">
      <selection activeCell="D10" sqref="D10:F10"/>
    </sheetView>
  </sheetViews>
  <sheetFormatPr defaultRowHeight="13.5"/>
  <cols>
    <col min="1" max="1" width="1" customWidth="1"/>
    <col min="2" max="2" width="8.625" customWidth="1"/>
    <col min="3" max="3" width="47" bestFit="1" customWidth="1"/>
    <col min="4" max="4" width="7" style="2" customWidth="1"/>
    <col min="5" max="5" width="5.25" bestFit="1" customWidth="1"/>
    <col min="6" max="6" width="13.5" bestFit="1" customWidth="1"/>
    <col min="7" max="7" width="13.5" customWidth="1"/>
    <col min="8" max="8" width="7.5" bestFit="1" customWidth="1"/>
    <col min="9" max="9" width="8" bestFit="1" customWidth="1"/>
    <col min="10" max="10" width="5.25" bestFit="1" customWidth="1"/>
    <col min="11" max="11" width="13.5" bestFit="1" customWidth="1"/>
    <col min="12" max="12" width="20.625" customWidth="1"/>
    <col min="13" max="13" width="5.625" customWidth="1"/>
    <col min="14" max="14" width="20.625" customWidth="1"/>
    <col min="15" max="15" width="5.625" customWidth="1"/>
    <col min="16" max="16" width="1.875" customWidth="1"/>
    <col min="17" max="18" width="9" style="19" hidden="1" customWidth="1"/>
  </cols>
  <sheetData>
    <row r="2" spans="2:18" ht="42" customHeight="1">
      <c r="B2" s="48" t="s">
        <v>121</v>
      </c>
    </row>
    <row r="3" spans="2:18" ht="24">
      <c r="H3" s="49"/>
      <c r="I3" s="49" t="s">
        <v>125</v>
      </c>
      <c r="K3" s="1"/>
    </row>
    <row r="4" spans="2:18" ht="14.25">
      <c r="H4" s="50"/>
      <c r="I4" s="50" t="s">
        <v>122</v>
      </c>
      <c r="K4" s="1"/>
    </row>
    <row r="5" spans="2:18" ht="14.25">
      <c r="H5" s="50"/>
      <c r="I5" s="50" t="s">
        <v>123</v>
      </c>
      <c r="K5" s="1"/>
    </row>
    <row r="6" spans="2:18" ht="14.25">
      <c r="H6" s="50"/>
      <c r="I6" s="50" t="s">
        <v>124</v>
      </c>
      <c r="K6" s="1"/>
    </row>
    <row r="10" spans="2:18" ht="38.25">
      <c r="C10" s="3" t="s">
        <v>88</v>
      </c>
      <c r="D10" s="86"/>
      <c r="E10" s="87"/>
      <c r="F10" s="88"/>
      <c r="G10" s="10" t="s">
        <v>87</v>
      </c>
    </row>
    <row r="11" spans="2:18" ht="14.25">
      <c r="D11"/>
      <c r="E11" s="2"/>
      <c r="L11" s="83" t="s">
        <v>114</v>
      </c>
      <c r="M11" s="84"/>
      <c r="N11" s="84"/>
      <c r="O11" s="85"/>
      <c r="Q11" s="20" t="s">
        <v>31</v>
      </c>
    </row>
    <row r="12" spans="2:18" ht="14.25">
      <c r="B12" s="12" t="s">
        <v>33</v>
      </c>
      <c r="C12" s="45"/>
      <c r="D12" s="46"/>
      <c r="E12" s="45"/>
      <c r="F12" s="45"/>
      <c r="G12" s="45"/>
      <c r="H12" s="45"/>
      <c r="I12" s="45"/>
      <c r="J12" s="45"/>
      <c r="L12" s="23" t="s">
        <v>68</v>
      </c>
      <c r="M12" s="22"/>
      <c r="N12" s="24"/>
      <c r="O12" s="25"/>
      <c r="Q12" s="26" t="b">
        <v>0</v>
      </c>
    </row>
    <row r="13" spans="2:18" ht="14.25">
      <c r="B13" s="12" t="s">
        <v>129</v>
      </c>
      <c r="C13" s="45"/>
      <c r="D13" s="46"/>
      <c r="E13" s="45"/>
      <c r="F13" s="45"/>
      <c r="G13" s="45"/>
      <c r="H13" s="45"/>
      <c r="I13" s="45"/>
      <c r="J13" s="45"/>
      <c r="L13" s="23" t="s">
        <v>70</v>
      </c>
      <c r="M13" s="21"/>
      <c r="N13" s="23" t="s">
        <v>74</v>
      </c>
      <c r="O13" s="22"/>
      <c r="Q13" s="26" t="b">
        <v>0</v>
      </c>
      <c r="R13" s="26" t="b">
        <v>0</v>
      </c>
    </row>
    <row r="14" spans="2:18" ht="14.25">
      <c r="B14" s="12" t="s">
        <v>116</v>
      </c>
      <c r="C14" s="45"/>
      <c r="D14" s="46"/>
      <c r="E14" s="45"/>
      <c r="F14" s="45"/>
      <c r="G14" s="45"/>
      <c r="H14" s="45"/>
      <c r="I14" s="45"/>
      <c r="J14" s="45"/>
      <c r="L14" s="23" t="s">
        <v>71</v>
      </c>
      <c r="M14" s="21"/>
      <c r="N14" s="23" t="s">
        <v>75</v>
      </c>
      <c r="O14" s="22"/>
      <c r="Q14" s="26" t="b">
        <v>0</v>
      </c>
      <c r="R14" s="26" t="b">
        <v>0</v>
      </c>
    </row>
    <row r="15" spans="2:18" ht="14.25">
      <c r="B15" s="12" t="s">
        <v>89</v>
      </c>
      <c r="C15" s="45"/>
      <c r="D15" s="46"/>
      <c r="E15" s="45"/>
      <c r="F15" s="45"/>
      <c r="G15" s="45"/>
      <c r="H15" s="45"/>
      <c r="I15" s="45"/>
      <c r="J15" s="45"/>
      <c r="L15" s="23" t="s">
        <v>72</v>
      </c>
      <c r="M15" s="21"/>
      <c r="N15" s="23" t="s">
        <v>76</v>
      </c>
      <c r="O15" s="22"/>
      <c r="Q15" s="26" t="b">
        <v>0</v>
      </c>
      <c r="R15" s="26" t="b">
        <v>0</v>
      </c>
    </row>
    <row r="16" spans="2:18" ht="14.25">
      <c r="B16" s="12" t="s">
        <v>90</v>
      </c>
      <c r="C16" s="45"/>
      <c r="D16" s="46"/>
      <c r="E16" s="45"/>
      <c r="F16" s="45"/>
      <c r="G16" s="45"/>
      <c r="H16" s="45"/>
      <c r="I16" s="45"/>
      <c r="J16" s="45"/>
      <c r="L16" s="23" t="s">
        <v>73</v>
      </c>
      <c r="M16" s="21"/>
      <c r="N16" s="23" t="s">
        <v>77</v>
      </c>
      <c r="O16" s="22"/>
      <c r="Q16" s="26" t="b">
        <v>0</v>
      </c>
      <c r="R16" s="26" t="b">
        <v>0</v>
      </c>
    </row>
    <row r="17" spans="2:18" ht="14.25">
      <c r="B17" s="12" t="s">
        <v>113</v>
      </c>
      <c r="C17" s="45"/>
      <c r="D17" s="46"/>
      <c r="E17" s="45"/>
      <c r="F17" s="45"/>
      <c r="G17" s="45"/>
      <c r="H17" s="45"/>
      <c r="I17" s="45"/>
      <c r="J17" s="45"/>
      <c r="L17" s="23" t="s">
        <v>69</v>
      </c>
      <c r="M17" s="22"/>
      <c r="N17" s="24"/>
      <c r="O17" s="25"/>
      <c r="Q17" s="26" t="b">
        <v>0</v>
      </c>
    </row>
    <row r="18" spans="2:18" ht="14.25">
      <c r="B18" s="15" t="s">
        <v>127</v>
      </c>
      <c r="C18" s="45"/>
      <c r="D18" s="46"/>
      <c r="E18" s="45"/>
      <c r="F18" s="45"/>
      <c r="G18" s="45"/>
      <c r="H18" s="45"/>
      <c r="I18" s="45"/>
      <c r="J18" s="45"/>
      <c r="L18" s="23" t="s">
        <v>78</v>
      </c>
      <c r="M18" s="21"/>
      <c r="N18" s="23" t="s">
        <v>82</v>
      </c>
      <c r="O18" s="22"/>
      <c r="Q18" s="26" t="b">
        <v>0</v>
      </c>
      <c r="R18" s="26" t="b">
        <v>0</v>
      </c>
    </row>
    <row r="19" spans="2:18" ht="14.25">
      <c r="B19" s="12" t="s">
        <v>110</v>
      </c>
      <c r="C19" s="45"/>
      <c r="D19" s="46"/>
      <c r="E19" s="45"/>
      <c r="F19" s="45"/>
      <c r="G19" s="45"/>
      <c r="H19" s="45"/>
      <c r="I19" s="45"/>
      <c r="J19" s="45"/>
      <c r="L19" s="23" t="s">
        <v>79</v>
      </c>
      <c r="M19" s="21"/>
      <c r="N19" s="23" t="s">
        <v>83</v>
      </c>
      <c r="O19" s="22"/>
      <c r="Q19" s="26" t="b">
        <v>0</v>
      </c>
      <c r="R19" s="26" t="b">
        <v>0</v>
      </c>
    </row>
    <row r="20" spans="2:18" ht="14.25">
      <c r="B20" s="15"/>
      <c r="C20" s="45"/>
      <c r="D20" s="46"/>
      <c r="E20" s="45"/>
      <c r="F20" s="45"/>
      <c r="G20" s="45"/>
      <c r="H20" s="45"/>
      <c r="I20" s="45"/>
      <c r="J20" s="45"/>
      <c r="L20" s="23" t="s">
        <v>80</v>
      </c>
      <c r="M20" s="21"/>
      <c r="N20" s="23" t="s">
        <v>84</v>
      </c>
      <c r="O20" s="22"/>
      <c r="Q20" s="26" t="b">
        <v>0</v>
      </c>
      <c r="R20" s="26" t="b">
        <v>0</v>
      </c>
    </row>
    <row r="21" spans="2:18" ht="14.25">
      <c r="B21" s="15" t="s">
        <v>4</v>
      </c>
      <c r="C21" s="45"/>
      <c r="D21" s="46"/>
      <c r="E21" s="45"/>
      <c r="F21" s="45"/>
      <c r="G21" s="45"/>
      <c r="H21" s="45"/>
      <c r="I21" s="45"/>
      <c r="J21" s="45"/>
      <c r="L21" s="23" t="s">
        <v>81</v>
      </c>
      <c r="M21" s="21"/>
      <c r="N21" s="23" t="s">
        <v>85</v>
      </c>
      <c r="O21" s="22"/>
      <c r="Q21" s="26" t="b">
        <v>0</v>
      </c>
      <c r="R21" s="26" t="b">
        <v>0</v>
      </c>
    </row>
    <row r="22" spans="2:18" ht="14.25">
      <c r="B22" s="14" t="s">
        <v>86</v>
      </c>
      <c r="C22" s="45"/>
      <c r="D22" s="46"/>
      <c r="E22" s="45"/>
      <c r="F22" s="45"/>
      <c r="G22" s="45"/>
      <c r="H22" s="45"/>
      <c r="I22" s="45"/>
      <c r="J22" s="45"/>
      <c r="L22" s="83" t="s">
        <v>145</v>
      </c>
      <c r="M22" s="84"/>
      <c r="N22" s="84"/>
      <c r="O22" s="85"/>
    </row>
    <row r="23" spans="2:18" ht="14.25">
      <c r="B23" s="14" t="s">
        <v>115</v>
      </c>
      <c r="C23" s="45"/>
      <c r="D23" s="46"/>
      <c r="E23" s="45"/>
      <c r="F23" s="45"/>
      <c r="G23" s="45"/>
      <c r="H23" s="45"/>
      <c r="I23" s="45"/>
      <c r="J23" s="45"/>
      <c r="L23" s="23" t="s">
        <v>137</v>
      </c>
      <c r="M23" s="21"/>
      <c r="N23" s="23" t="s">
        <v>140</v>
      </c>
      <c r="O23" s="22"/>
      <c r="Q23" s="26" t="b">
        <v>0</v>
      </c>
      <c r="R23" s="26" t="b">
        <v>0</v>
      </c>
    </row>
    <row r="24" spans="2:18" ht="14.25">
      <c r="B24" s="14" t="s">
        <v>128</v>
      </c>
      <c r="C24" s="45"/>
      <c r="D24" s="46"/>
      <c r="E24" s="45"/>
      <c r="F24" s="45"/>
      <c r="G24" s="45"/>
      <c r="H24" s="45"/>
      <c r="I24" s="45"/>
      <c r="J24" s="45"/>
      <c r="L24" s="23" t="s">
        <v>138</v>
      </c>
      <c r="M24" s="21"/>
      <c r="N24" s="23" t="s">
        <v>141</v>
      </c>
      <c r="O24" s="22"/>
      <c r="Q24" s="26" t="b">
        <v>0</v>
      </c>
      <c r="R24" s="26" t="b">
        <v>0</v>
      </c>
    </row>
    <row r="25" spans="2:18" ht="14.25">
      <c r="L25" s="23" t="s">
        <v>139</v>
      </c>
      <c r="M25" s="21"/>
      <c r="N25" s="23" t="s">
        <v>142</v>
      </c>
      <c r="O25" s="22"/>
      <c r="Q25" s="26" t="b">
        <v>0</v>
      </c>
      <c r="R25" s="26" t="b">
        <v>0</v>
      </c>
    </row>
    <row r="31" spans="2:18" ht="28.5">
      <c r="B31" s="47" t="s">
        <v>126</v>
      </c>
      <c r="C31" s="4" t="s">
        <v>11</v>
      </c>
      <c r="D31" s="11" t="s">
        <v>130</v>
      </c>
      <c r="E31" s="6" t="s">
        <v>13</v>
      </c>
      <c r="F31" s="11" t="s">
        <v>112</v>
      </c>
      <c r="G31" s="11" t="s">
        <v>111</v>
      </c>
      <c r="H31" s="5" t="s">
        <v>12</v>
      </c>
      <c r="I31" s="5" t="s">
        <v>14</v>
      </c>
      <c r="J31" s="6" t="s">
        <v>13</v>
      </c>
      <c r="K31" s="5" t="s">
        <v>21</v>
      </c>
      <c r="L31" s="51" t="s">
        <v>32</v>
      </c>
      <c r="M31" s="52"/>
      <c r="N31" s="52"/>
      <c r="O31" s="53"/>
      <c r="Q31" s="20" t="s">
        <v>31</v>
      </c>
    </row>
    <row r="32" spans="2:18" ht="13.5" customHeight="1">
      <c r="B32" s="8"/>
      <c r="C32" s="8"/>
      <c r="D32" s="9"/>
      <c r="E32" s="8"/>
      <c r="F32" s="8"/>
      <c r="G32" s="8"/>
      <c r="H32" s="16"/>
      <c r="I32" s="8"/>
      <c r="J32" s="8"/>
      <c r="K32" s="29"/>
      <c r="L32" s="13"/>
      <c r="M32" s="13"/>
      <c r="N32" s="13"/>
      <c r="O32" s="13"/>
    </row>
    <row r="33" spans="2:17" ht="14.25">
      <c r="B33" s="6">
        <v>7336</v>
      </c>
      <c r="C33" s="7" t="s">
        <v>5</v>
      </c>
      <c r="D33" s="73">
        <v>1</v>
      </c>
      <c r="E33" s="73" t="s">
        <v>22</v>
      </c>
      <c r="F33" s="36">
        <v>21000</v>
      </c>
      <c r="G33" s="36">
        <v>2100</v>
      </c>
      <c r="H33" s="79">
        <v>30</v>
      </c>
      <c r="I33" s="30">
        <f>IF($Q$12=TRUE,ROUNDUP($D$10/$H$33,0),0)</f>
        <v>0</v>
      </c>
      <c r="J33" s="69" t="s">
        <v>0</v>
      </c>
      <c r="K33" s="31">
        <f>G33*Q33</f>
        <v>0</v>
      </c>
      <c r="L33" s="54"/>
      <c r="M33" s="54"/>
      <c r="N33" s="54"/>
      <c r="O33" s="54"/>
      <c r="Q33" s="27">
        <f t="shared" ref="Q33:Q46" si="0">ROUND(I33,0)</f>
        <v>0</v>
      </c>
    </row>
    <row r="34" spans="2:17" ht="14.25">
      <c r="B34" s="6">
        <v>7406</v>
      </c>
      <c r="C34" s="7" t="s">
        <v>6</v>
      </c>
      <c r="D34" s="73"/>
      <c r="E34" s="73"/>
      <c r="F34" s="74">
        <v>19000</v>
      </c>
      <c r="G34" s="74">
        <v>1900</v>
      </c>
      <c r="H34" s="79"/>
      <c r="I34" s="30">
        <f>IF(OR($Q$13,$R$13)=TRUE,ROUNDUP($D$10/$H$33,0),0)</f>
        <v>0</v>
      </c>
      <c r="J34" s="69"/>
      <c r="K34" s="31">
        <f>$G$34*Q34</f>
        <v>0</v>
      </c>
      <c r="L34" s="54"/>
      <c r="M34" s="54"/>
      <c r="N34" s="54"/>
      <c r="O34" s="54"/>
      <c r="Q34" s="27">
        <f t="shared" si="0"/>
        <v>0</v>
      </c>
    </row>
    <row r="35" spans="2:17" ht="14.25">
      <c r="B35" s="6">
        <v>7408</v>
      </c>
      <c r="C35" s="7" t="s">
        <v>7</v>
      </c>
      <c r="D35" s="73"/>
      <c r="E35" s="73"/>
      <c r="F35" s="74"/>
      <c r="G35" s="74"/>
      <c r="H35" s="79"/>
      <c r="I35" s="30">
        <f>IF(OR(Q14,R14)=TRUE,ROUNDUP($D$10/$H$33,0),0)</f>
        <v>0</v>
      </c>
      <c r="J35" s="69"/>
      <c r="K35" s="31">
        <f>$G$34*Q35</f>
        <v>0</v>
      </c>
      <c r="L35" s="54"/>
      <c r="M35" s="54"/>
      <c r="N35" s="54"/>
      <c r="O35" s="54"/>
      <c r="Q35" s="27">
        <f t="shared" si="0"/>
        <v>0</v>
      </c>
    </row>
    <row r="36" spans="2:17" ht="14.25">
      <c r="B36" s="6">
        <v>7395</v>
      </c>
      <c r="C36" s="7" t="s">
        <v>8</v>
      </c>
      <c r="D36" s="73"/>
      <c r="E36" s="73"/>
      <c r="F36" s="74"/>
      <c r="G36" s="74"/>
      <c r="H36" s="79"/>
      <c r="I36" s="30">
        <f>IF(OR(Q15,R15)=TRUE,ROUNDUP($D$10/$H$33,0),0)</f>
        <v>0</v>
      </c>
      <c r="J36" s="69"/>
      <c r="K36" s="31">
        <f t="shared" ref="K36:K37" si="1">$G$34*Q36</f>
        <v>0</v>
      </c>
      <c r="L36" s="54"/>
      <c r="M36" s="54"/>
      <c r="N36" s="54"/>
      <c r="O36" s="54"/>
      <c r="Q36" s="27">
        <f t="shared" si="0"/>
        <v>0</v>
      </c>
    </row>
    <row r="37" spans="2:17" ht="14.25">
      <c r="B37" s="6">
        <v>7396</v>
      </c>
      <c r="C37" s="7" t="s">
        <v>9</v>
      </c>
      <c r="D37" s="73"/>
      <c r="E37" s="73"/>
      <c r="F37" s="74"/>
      <c r="G37" s="74"/>
      <c r="H37" s="72"/>
      <c r="I37" s="30">
        <f>IF(OR(Q16,R16)=TRUE,ROUNDUP($D$10/$H$33,0),0)</f>
        <v>0</v>
      </c>
      <c r="J37" s="69"/>
      <c r="K37" s="31">
        <f t="shared" si="1"/>
        <v>0</v>
      </c>
      <c r="L37" s="54"/>
      <c r="M37" s="54"/>
      <c r="N37" s="54"/>
      <c r="O37" s="54"/>
      <c r="Q37" s="27">
        <f t="shared" si="0"/>
        <v>0</v>
      </c>
    </row>
    <row r="38" spans="2:17" ht="14.25">
      <c r="B38" s="6">
        <v>1583</v>
      </c>
      <c r="C38" s="7" t="s">
        <v>10</v>
      </c>
      <c r="D38" s="6">
        <v>1</v>
      </c>
      <c r="E38" s="39" t="s">
        <v>0</v>
      </c>
      <c r="F38" s="36">
        <v>30000</v>
      </c>
      <c r="G38" s="36">
        <v>30000</v>
      </c>
      <c r="H38" s="35">
        <v>500</v>
      </c>
      <c r="I38" s="30">
        <f>IF(Q17=TRUE,ROUNDUP($D$10/$H$38,0),0)</f>
        <v>0</v>
      </c>
      <c r="J38" s="70"/>
      <c r="K38" s="32">
        <f>$F$38*Q38</f>
        <v>0</v>
      </c>
      <c r="L38" s="40" t="s">
        <v>101</v>
      </c>
      <c r="M38" s="41"/>
      <c r="N38" s="41"/>
      <c r="O38" s="42"/>
      <c r="Q38" s="27">
        <f t="shared" si="0"/>
        <v>0</v>
      </c>
    </row>
    <row r="39" spans="2:17" ht="14.25">
      <c r="B39" s="6">
        <v>7080</v>
      </c>
      <c r="C39" s="7" t="s">
        <v>23</v>
      </c>
      <c r="D39" s="68">
        <v>1</v>
      </c>
      <c r="E39" s="68" t="s">
        <v>0</v>
      </c>
      <c r="F39" s="76">
        <v>8400</v>
      </c>
      <c r="G39" s="76">
        <v>8400</v>
      </c>
      <c r="H39" s="71">
        <v>30</v>
      </c>
      <c r="I39" s="30">
        <f>IF($Q$18=TRUE,ROUNDUP($D$10/$H$39,0),0)</f>
        <v>0</v>
      </c>
      <c r="J39" s="73" t="s">
        <v>0</v>
      </c>
      <c r="K39" s="32">
        <f>$F$39*Q39</f>
        <v>0</v>
      </c>
      <c r="L39" s="55" t="s">
        <v>96</v>
      </c>
      <c r="M39" s="56"/>
      <c r="N39" s="56"/>
      <c r="O39" s="57"/>
      <c r="Q39" s="27">
        <f t="shared" si="0"/>
        <v>0</v>
      </c>
    </row>
    <row r="40" spans="2:17" ht="14.25">
      <c r="B40" s="6">
        <v>7081</v>
      </c>
      <c r="C40" s="7" t="s">
        <v>24</v>
      </c>
      <c r="D40" s="69"/>
      <c r="E40" s="69"/>
      <c r="F40" s="77"/>
      <c r="G40" s="77"/>
      <c r="H40" s="79"/>
      <c r="I40" s="30">
        <f>IF($Q$19=TRUE,ROUNDUP($D$10/$H$39,0),0)</f>
        <v>0</v>
      </c>
      <c r="J40" s="73"/>
      <c r="K40" s="32">
        <f>$F$39*Q40</f>
        <v>0</v>
      </c>
      <c r="L40" s="58"/>
      <c r="M40" s="59"/>
      <c r="N40" s="59"/>
      <c r="O40" s="60"/>
      <c r="Q40" s="27">
        <f t="shared" si="0"/>
        <v>0</v>
      </c>
    </row>
    <row r="41" spans="2:17" ht="14.25">
      <c r="B41" s="6">
        <v>7082</v>
      </c>
      <c r="C41" s="7" t="s">
        <v>25</v>
      </c>
      <c r="D41" s="69"/>
      <c r="E41" s="69"/>
      <c r="F41" s="77"/>
      <c r="G41" s="77"/>
      <c r="H41" s="79"/>
      <c r="I41" s="30">
        <f>IF($Q$20=TRUE,ROUNDUP($D$10/$H$39,0),0)</f>
        <v>0</v>
      </c>
      <c r="J41" s="73"/>
      <c r="K41" s="32">
        <f>$F$39*Q41</f>
        <v>0</v>
      </c>
      <c r="L41" s="58"/>
      <c r="M41" s="59"/>
      <c r="N41" s="59"/>
      <c r="O41" s="60"/>
      <c r="Q41" s="27">
        <f t="shared" si="0"/>
        <v>0</v>
      </c>
    </row>
    <row r="42" spans="2:17" ht="14.25">
      <c r="B42" s="6">
        <v>7083</v>
      </c>
      <c r="C42" s="7" t="s">
        <v>26</v>
      </c>
      <c r="D42" s="70"/>
      <c r="E42" s="70"/>
      <c r="F42" s="78"/>
      <c r="G42" s="78"/>
      <c r="H42" s="79"/>
      <c r="I42" s="30">
        <f>IF($Q$21=TRUE,ROUNDUP($D$10/$H$39,0),0)</f>
        <v>0</v>
      </c>
      <c r="J42" s="73"/>
      <c r="K42" s="32">
        <f>$F$39*Q42</f>
        <v>0</v>
      </c>
      <c r="L42" s="61"/>
      <c r="M42" s="62"/>
      <c r="N42" s="62"/>
      <c r="O42" s="63"/>
      <c r="Q42" s="27">
        <f t="shared" si="0"/>
        <v>0</v>
      </c>
    </row>
    <row r="43" spans="2:17" ht="14.25">
      <c r="B43" s="6">
        <v>7443</v>
      </c>
      <c r="C43" s="7" t="s">
        <v>27</v>
      </c>
      <c r="D43" s="68">
        <v>1</v>
      </c>
      <c r="E43" s="68" t="s">
        <v>2</v>
      </c>
      <c r="F43" s="76">
        <v>27000</v>
      </c>
      <c r="G43" s="76">
        <v>27000</v>
      </c>
      <c r="H43" s="79"/>
      <c r="I43" s="30">
        <f>IF($R$18=TRUE,ROUNDUP($D$10/$H$39,0),0)</f>
        <v>0</v>
      </c>
      <c r="J43" s="68" t="s">
        <v>65</v>
      </c>
      <c r="K43" s="32">
        <f>$F$43*Q43</f>
        <v>0</v>
      </c>
      <c r="L43" s="64" t="s">
        <v>97</v>
      </c>
      <c r="M43" s="56"/>
      <c r="N43" s="56"/>
      <c r="O43" s="57"/>
      <c r="Q43" s="27">
        <f t="shared" si="0"/>
        <v>0</v>
      </c>
    </row>
    <row r="44" spans="2:17" ht="14.25">
      <c r="B44" s="6">
        <v>7393</v>
      </c>
      <c r="C44" s="7" t="s">
        <v>28</v>
      </c>
      <c r="D44" s="69"/>
      <c r="E44" s="69"/>
      <c r="F44" s="77"/>
      <c r="G44" s="77"/>
      <c r="H44" s="79"/>
      <c r="I44" s="30">
        <f>IF($R$19=TRUE,ROUNDUP($D$10/$H$39,0),0)</f>
        <v>0</v>
      </c>
      <c r="J44" s="69"/>
      <c r="K44" s="32">
        <f t="shared" ref="K44:K46" si="2">$F$43*Q44</f>
        <v>0</v>
      </c>
      <c r="L44" s="58"/>
      <c r="M44" s="59"/>
      <c r="N44" s="59"/>
      <c r="O44" s="60"/>
      <c r="Q44" s="27">
        <f t="shared" si="0"/>
        <v>0</v>
      </c>
    </row>
    <row r="45" spans="2:17" ht="14.25">
      <c r="B45" s="6">
        <v>7190</v>
      </c>
      <c r="C45" s="7" t="s">
        <v>29</v>
      </c>
      <c r="D45" s="69"/>
      <c r="E45" s="69"/>
      <c r="F45" s="77"/>
      <c r="G45" s="77"/>
      <c r="H45" s="79"/>
      <c r="I45" s="30">
        <f>IF($R$20=TRUE,ROUNDUP($D$10/$H$39,0),0)</f>
        <v>0</v>
      </c>
      <c r="J45" s="69"/>
      <c r="K45" s="32">
        <f t="shared" si="2"/>
        <v>0</v>
      </c>
      <c r="L45" s="58"/>
      <c r="M45" s="59"/>
      <c r="N45" s="59"/>
      <c r="O45" s="60"/>
      <c r="Q45" s="27">
        <f t="shared" si="0"/>
        <v>0</v>
      </c>
    </row>
    <row r="46" spans="2:17" ht="14.25">
      <c r="B46" s="6">
        <v>7444</v>
      </c>
      <c r="C46" s="7" t="s">
        <v>30</v>
      </c>
      <c r="D46" s="70"/>
      <c r="E46" s="70"/>
      <c r="F46" s="78"/>
      <c r="G46" s="78"/>
      <c r="H46" s="72"/>
      <c r="I46" s="30">
        <f>IF($R$21=TRUE,ROUNDUP($D$10/$H$39,0),0)</f>
        <v>0</v>
      </c>
      <c r="J46" s="70"/>
      <c r="K46" s="32">
        <f t="shared" si="2"/>
        <v>0</v>
      </c>
      <c r="L46" s="61"/>
      <c r="M46" s="62"/>
      <c r="N46" s="62"/>
      <c r="O46" s="63"/>
      <c r="Q46" s="27">
        <f t="shared" si="0"/>
        <v>0</v>
      </c>
    </row>
    <row r="47" spans="2:17" ht="13.5" customHeight="1">
      <c r="B47" s="8"/>
      <c r="C47" s="25"/>
      <c r="D47" s="43"/>
      <c r="E47" s="25"/>
      <c r="F47" s="44"/>
      <c r="G47" s="44"/>
      <c r="H47" s="16"/>
      <c r="I47" s="25"/>
      <c r="J47" s="25"/>
      <c r="K47" s="29"/>
      <c r="L47" s="13"/>
      <c r="M47" s="13"/>
      <c r="N47" s="13"/>
      <c r="O47" s="13"/>
      <c r="Q47" s="28"/>
    </row>
    <row r="48" spans="2:17" ht="14.25" customHeight="1">
      <c r="B48" s="6">
        <v>7339</v>
      </c>
      <c r="C48" s="7" t="s">
        <v>15</v>
      </c>
      <c r="D48" s="73">
        <v>1</v>
      </c>
      <c r="E48" s="80" t="s">
        <v>2</v>
      </c>
      <c r="F48" s="76">
        <v>5600</v>
      </c>
      <c r="G48" s="76">
        <v>5600</v>
      </c>
      <c r="H48" s="71">
        <v>400</v>
      </c>
      <c r="I48" s="30">
        <f>IF($Q$12=TRUE,ROUNDUP($D$10/$H$48,0),0)</f>
        <v>0</v>
      </c>
      <c r="J48" s="68" t="s">
        <v>2</v>
      </c>
      <c r="K48" s="31">
        <f>$G$48*Q48</f>
        <v>0</v>
      </c>
      <c r="L48" s="65" t="s">
        <v>98</v>
      </c>
      <c r="M48" s="66"/>
      <c r="N48" s="66"/>
      <c r="O48" s="67"/>
      <c r="Q48" s="27">
        <f t="shared" ref="Q48:Q57" si="3">ROUND(I48,0)</f>
        <v>0</v>
      </c>
    </row>
    <row r="49" spans="2:17" ht="14.25" customHeight="1">
      <c r="B49" s="6">
        <v>7397</v>
      </c>
      <c r="C49" s="7" t="s">
        <v>16</v>
      </c>
      <c r="D49" s="73"/>
      <c r="E49" s="81"/>
      <c r="F49" s="77"/>
      <c r="G49" s="77"/>
      <c r="H49" s="79"/>
      <c r="I49" s="33">
        <f>IF(OR($Q$13,$Q$14)=TRUE,ROUNDUP($D$10/$H$48,0),0)</f>
        <v>0</v>
      </c>
      <c r="J49" s="69"/>
      <c r="K49" s="31">
        <f>$G$48*Q49</f>
        <v>0</v>
      </c>
      <c r="L49" s="64" t="s">
        <v>99</v>
      </c>
      <c r="M49" s="56"/>
      <c r="N49" s="56"/>
      <c r="O49" s="57"/>
      <c r="Q49" s="27">
        <f t="shared" si="3"/>
        <v>0</v>
      </c>
    </row>
    <row r="50" spans="2:17" ht="14.25" customHeight="1">
      <c r="B50" s="6">
        <v>7392</v>
      </c>
      <c r="C50" s="7" t="s">
        <v>17</v>
      </c>
      <c r="D50" s="73"/>
      <c r="E50" s="81"/>
      <c r="F50" s="78"/>
      <c r="G50" s="78"/>
      <c r="H50" s="79"/>
      <c r="I50" s="33">
        <f>IF(OR($Q$15,$Q$16)=TRUE,ROUNDUP($D$10/$H$48,0),0)</f>
        <v>0</v>
      </c>
      <c r="J50" s="69"/>
      <c r="K50" s="31">
        <f>$G$48*Q50</f>
        <v>0</v>
      </c>
      <c r="L50" s="61"/>
      <c r="M50" s="62"/>
      <c r="N50" s="62"/>
      <c r="O50" s="63"/>
      <c r="Q50" s="27">
        <f t="shared" si="3"/>
        <v>0</v>
      </c>
    </row>
    <row r="51" spans="2:17" ht="13.5" customHeight="1">
      <c r="B51" s="6">
        <v>7074</v>
      </c>
      <c r="C51" s="7" t="s">
        <v>18</v>
      </c>
      <c r="D51" s="73"/>
      <c r="E51" s="81"/>
      <c r="F51" s="74">
        <v>8000</v>
      </c>
      <c r="G51" s="74">
        <v>8000</v>
      </c>
      <c r="H51" s="79"/>
      <c r="I51" s="33">
        <f>IF(OR($R$13,$R$14)=TRUE,ROUNDUP($D$10/$H$48,0),0)</f>
        <v>0</v>
      </c>
      <c r="J51" s="69"/>
      <c r="K51" s="31">
        <f>$G$51*Q51</f>
        <v>0</v>
      </c>
      <c r="L51" s="64" t="s">
        <v>100</v>
      </c>
      <c r="M51" s="56"/>
      <c r="N51" s="56"/>
      <c r="O51" s="57"/>
      <c r="Q51" s="27">
        <f t="shared" si="3"/>
        <v>0</v>
      </c>
    </row>
    <row r="52" spans="2:17" ht="13.5" customHeight="1">
      <c r="B52" s="6">
        <v>7075</v>
      </c>
      <c r="C52" s="7" t="s">
        <v>19</v>
      </c>
      <c r="D52" s="73"/>
      <c r="E52" s="81"/>
      <c r="F52" s="74"/>
      <c r="G52" s="74"/>
      <c r="H52" s="79"/>
      <c r="I52" s="33">
        <f>IF(OR($R$15,$R$16)=TRUE,ROUNDUP($D$10/$H$48,0),0)</f>
        <v>0</v>
      </c>
      <c r="J52" s="69"/>
      <c r="K52" s="31">
        <f>$G$51*Q52</f>
        <v>0</v>
      </c>
      <c r="L52" s="61"/>
      <c r="M52" s="62"/>
      <c r="N52" s="62"/>
      <c r="O52" s="63"/>
      <c r="Q52" s="27">
        <f t="shared" si="3"/>
        <v>0</v>
      </c>
    </row>
    <row r="53" spans="2:17" ht="13.5" customHeight="1">
      <c r="B53" s="6">
        <v>7189</v>
      </c>
      <c r="C53" s="7" t="s">
        <v>20</v>
      </c>
      <c r="D53" s="73"/>
      <c r="E53" s="81"/>
      <c r="F53" s="37">
        <v>17000</v>
      </c>
      <c r="G53" s="37">
        <v>17000</v>
      </c>
      <c r="H53" s="79"/>
      <c r="I53" s="33">
        <f>IF($Q$17=TRUE,ROUNDUP($D$10/$H$48,0),0)</f>
        <v>0</v>
      </c>
      <c r="J53" s="69"/>
      <c r="K53" s="31">
        <f>G53*Q53</f>
        <v>0</v>
      </c>
      <c r="L53" s="65" t="s">
        <v>102</v>
      </c>
      <c r="M53" s="66"/>
      <c r="N53" s="66"/>
      <c r="O53" s="67"/>
      <c r="Q53" s="27">
        <f t="shared" si="3"/>
        <v>0</v>
      </c>
    </row>
    <row r="54" spans="2:17" ht="14.25" customHeight="1">
      <c r="B54" s="6">
        <v>7076</v>
      </c>
      <c r="C54" s="7" t="s">
        <v>46</v>
      </c>
      <c r="D54" s="73"/>
      <c r="E54" s="81"/>
      <c r="F54" s="74">
        <v>24400</v>
      </c>
      <c r="G54" s="74">
        <v>24400</v>
      </c>
      <c r="H54" s="79"/>
      <c r="I54" s="33">
        <f>IF(Q18=TRUE,ROUNDUP($D$10/$H$48,0),0)</f>
        <v>0</v>
      </c>
      <c r="J54" s="69"/>
      <c r="K54" s="31">
        <f>$G$54*Q54</f>
        <v>0</v>
      </c>
      <c r="L54" s="55" t="s">
        <v>103</v>
      </c>
      <c r="M54" s="56"/>
      <c r="N54" s="56"/>
      <c r="O54" s="57"/>
      <c r="Q54" s="27">
        <f t="shared" si="3"/>
        <v>0</v>
      </c>
    </row>
    <row r="55" spans="2:17" ht="13.5" customHeight="1">
      <c r="B55" s="6">
        <v>7077</v>
      </c>
      <c r="C55" s="7" t="s">
        <v>47</v>
      </c>
      <c r="D55" s="73"/>
      <c r="E55" s="81"/>
      <c r="F55" s="74"/>
      <c r="G55" s="74"/>
      <c r="H55" s="79"/>
      <c r="I55" s="33">
        <f>IF(Q19=TRUE,ROUNDUP($D$10/$H$48,0),0)</f>
        <v>0</v>
      </c>
      <c r="J55" s="69"/>
      <c r="K55" s="31">
        <f t="shared" ref="K55:K57" si="4">$G$54*Q55</f>
        <v>0</v>
      </c>
      <c r="L55" s="58"/>
      <c r="M55" s="59"/>
      <c r="N55" s="59"/>
      <c r="O55" s="60"/>
      <c r="Q55" s="27">
        <f t="shared" si="3"/>
        <v>0</v>
      </c>
    </row>
    <row r="56" spans="2:17" ht="13.5" customHeight="1">
      <c r="B56" s="6">
        <v>7078</v>
      </c>
      <c r="C56" s="7" t="s">
        <v>48</v>
      </c>
      <c r="D56" s="73"/>
      <c r="E56" s="81"/>
      <c r="F56" s="74"/>
      <c r="G56" s="74"/>
      <c r="H56" s="79"/>
      <c r="I56" s="33">
        <f>IF(Q20=TRUE,ROUNDUP($D$10/$H$48,0),0)</f>
        <v>0</v>
      </c>
      <c r="J56" s="69"/>
      <c r="K56" s="31">
        <f t="shared" si="4"/>
        <v>0</v>
      </c>
      <c r="L56" s="58"/>
      <c r="M56" s="59"/>
      <c r="N56" s="59"/>
      <c r="O56" s="60"/>
      <c r="Q56" s="27">
        <f t="shared" si="3"/>
        <v>0</v>
      </c>
    </row>
    <row r="57" spans="2:17" ht="13.5" customHeight="1">
      <c r="B57" s="6">
        <v>7079</v>
      </c>
      <c r="C57" s="7" t="s">
        <v>49</v>
      </c>
      <c r="D57" s="73"/>
      <c r="E57" s="82"/>
      <c r="F57" s="74"/>
      <c r="G57" s="74"/>
      <c r="H57" s="72"/>
      <c r="I57" s="33">
        <f>IF(Q21=TRUE,ROUNDUP($D$10/$H$48,0),0)</f>
        <v>0</v>
      </c>
      <c r="J57" s="70"/>
      <c r="K57" s="31">
        <f t="shared" si="4"/>
        <v>0</v>
      </c>
      <c r="L57" s="61"/>
      <c r="M57" s="62"/>
      <c r="N57" s="62"/>
      <c r="O57" s="63"/>
      <c r="Q57" s="27">
        <f t="shared" si="3"/>
        <v>0</v>
      </c>
    </row>
    <row r="58" spans="2:17" ht="13.5" customHeight="1">
      <c r="B58" s="8"/>
      <c r="C58" s="25"/>
      <c r="D58" s="43"/>
      <c r="E58" s="25"/>
      <c r="F58" s="44"/>
      <c r="G58" s="44"/>
      <c r="H58" s="16"/>
      <c r="I58" s="25"/>
      <c r="J58" s="25"/>
      <c r="K58" s="29"/>
      <c r="L58" s="13"/>
      <c r="M58" s="13"/>
      <c r="N58" s="13"/>
      <c r="O58" s="13"/>
      <c r="Q58" s="28"/>
    </row>
    <row r="59" spans="2:17" ht="14.25" customHeight="1">
      <c r="B59" s="6">
        <v>7053</v>
      </c>
      <c r="C59" s="7" t="s">
        <v>34</v>
      </c>
      <c r="D59" s="68">
        <v>1</v>
      </c>
      <c r="E59" s="68" t="s">
        <v>0</v>
      </c>
      <c r="F59" s="76">
        <v>4000</v>
      </c>
      <c r="G59" s="76">
        <v>4000</v>
      </c>
      <c r="H59" s="71">
        <v>400</v>
      </c>
      <c r="I59" s="30">
        <f>IF($Q$12=TRUE,ROUNDUP($D$10/$H$59,0),0)</f>
        <v>0</v>
      </c>
      <c r="J59" s="68" t="s">
        <v>0</v>
      </c>
      <c r="K59" s="31">
        <f>$F$59*Q59</f>
        <v>0</v>
      </c>
      <c r="L59" s="73"/>
      <c r="M59" s="73"/>
      <c r="N59" s="73"/>
      <c r="O59" s="73"/>
      <c r="Q59" s="27">
        <f t="shared" ref="Q59:Q70" si="5">ROUND(I59,0)</f>
        <v>0</v>
      </c>
    </row>
    <row r="60" spans="2:17" ht="14.25" customHeight="1">
      <c r="B60" s="6">
        <v>7054</v>
      </c>
      <c r="C60" s="7" t="s">
        <v>35</v>
      </c>
      <c r="D60" s="69"/>
      <c r="E60" s="69"/>
      <c r="F60" s="77"/>
      <c r="G60" s="77"/>
      <c r="H60" s="79"/>
      <c r="I60" s="30">
        <f>IF(OR($Q$13,$R$13,$Q$14,$R$14)=TRUE,ROUNDUP($D$10/$H$59,0),0)</f>
        <v>0</v>
      </c>
      <c r="J60" s="69"/>
      <c r="K60" s="31">
        <f t="shared" ref="K60:K70" si="6">$F$59*Q60</f>
        <v>0</v>
      </c>
      <c r="L60" s="73"/>
      <c r="M60" s="73"/>
      <c r="N60" s="73"/>
      <c r="O60" s="73"/>
      <c r="Q60" s="27">
        <f t="shared" si="5"/>
        <v>0</v>
      </c>
    </row>
    <row r="61" spans="2:17" ht="14.25" customHeight="1">
      <c r="B61" s="6">
        <v>7055</v>
      </c>
      <c r="C61" s="7" t="s">
        <v>36</v>
      </c>
      <c r="D61" s="69"/>
      <c r="E61" s="69"/>
      <c r="F61" s="77"/>
      <c r="G61" s="77"/>
      <c r="H61" s="79"/>
      <c r="I61" s="30">
        <f>IF(OR($Q$15,$R$15,$Q$16,$R$16)=TRUE,ROUNDUP($D$10/$H$48,0),0)</f>
        <v>0</v>
      </c>
      <c r="J61" s="69"/>
      <c r="K61" s="31">
        <f t="shared" si="6"/>
        <v>0</v>
      </c>
      <c r="L61" s="73"/>
      <c r="M61" s="73"/>
      <c r="N61" s="73"/>
      <c r="O61" s="73"/>
      <c r="Q61" s="27">
        <f t="shared" si="5"/>
        <v>0</v>
      </c>
    </row>
    <row r="62" spans="2:17" ht="13.5" customHeight="1">
      <c r="B62" s="6">
        <v>7059</v>
      </c>
      <c r="C62" s="7" t="s">
        <v>37</v>
      </c>
      <c r="D62" s="69"/>
      <c r="E62" s="69"/>
      <c r="F62" s="77"/>
      <c r="G62" s="77"/>
      <c r="H62" s="79"/>
      <c r="I62" s="30">
        <f>IF($Q$17=TRUE,ROUNDUP($D$10/$H$59,0),0)</f>
        <v>0</v>
      </c>
      <c r="J62" s="69"/>
      <c r="K62" s="31">
        <f t="shared" si="6"/>
        <v>0</v>
      </c>
      <c r="L62" s="65" t="s">
        <v>104</v>
      </c>
      <c r="M62" s="66"/>
      <c r="N62" s="66"/>
      <c r="O62" s="67"/>
      <c r="Q62" s="27">
        <f t="shared" si="5"/>
        <v>0</v>
      </c>
    </row>
    <row r="63" spans="2:17" ht="13.5" customHeight="1">
      <c r="B63" s="6">
        <v>7090</v>
      </c>
      <c r="C63" s="7" t="s">
        <v>38</v>
      </c>
      <c r="D63" s="69"/>
      <c r="E63" s="69"/>
      <c r="F63" s="77"/>
      <c r="G63" s="77"/>
      <c r="H63" s="79"/>
      <c r="I63" s="30">
        <f>IF($Q$18=TRUE,ROUNDUP($D$10/$H$59,0),0)</f>
        <v>0</v>
      </c>
      <c r="J63" s="69"/>
      <c r="K63" s="31">
        <f t="shared" si="6"/>
        <v>0</v>
      </c>
      <c r="L63" s="64" t="s">
        <v>105</v>
      </c>
      <c r="M63" s="56"/>
      <c r="N63" s="56"/>
      <c r="O63" s="57"/>
      <c r="Q63" s="27">
        <f t="shared" si="5"/>
        <v>0</v>
      </c>
    </row>
    <row r="64" spans="2:17" ht="13.5" customHeight="1">
      <c r="B64" s="6">
        <v>7091</v>
      </c>
      <c r="C64" s="7" t="s">
        <v>39</v>
      </c>
      <c r="D64" s="69"/>
      <c r="E64" s="69"/>
      <c r="F64" s="77"/>
      <c r="G64" s="77"/>
      <c r="H64" s="79"/>
      <c r="I64" s="30">
        <f>IF($Q$19=TRUE,ROUNDUP($D$10/$H$59,0),0)</f>
        <v>0</v>
      </c>
      <c r="J64" s="69"/>
      <c r="K64" s="31">
        <f t="shared" si="6"/>
        <v>0</v>
      </c>
      <c r="L64" s="58"/>
      <c r="M64" s="59"/>
      <c r="N64" s="59"/>
      <c r="O64" s="60"/>
      <c r="Q64" s="27">
        <f t="shared" si="5"/>
        <v>0</v>
      </c>
    </row>
    <row r="65" spans="2:17" ht="13.5" customHeight="1">
      <c r="B65" s="6">
        <v>7092</v>
      </c>
      <c r="C65" s="7" t="s">
        <v>40</v>
      </c>
      <c r="D65" s="69"/>
      <c r="E65" s="69"/>
      <c r="F65" s="77"/>
      <c r="G65" s="77"/>
      <c r="H65" s="79"/>
      <c r="I65" s="30">
        <f>IF($Q$20=TRUE,ROUNDUP($D$10/$H$59,0),0)</f>
        <v>0</v>
      </c>
      <c r="J65" s="69"/>
      <c r="K65" s="31">
        <f t="shared" si="6"/>
        <v>0</v>
      </c>
      <c r="L65" s="58"/>
      <c r="M65" s="59"/>
      <c r="N65" s="59"/>
      <c r="O65" s="60"/>
      <c r="Q65" s="27">
        <f t="shared" si="5"/>
        <v>0</v>
      </c>
    </row>
    <row r="66" spans="2:17" ht="13.5" customHeight="1">
      <c r="B66" s="6">
        <v>7093</v>
      </c>
      <c r="C66" s="7" t="s">
        <v>41</v>
      </c>
      <c r="D66" s="69"/>
      <c r="E66" s="69"/>
      <c r="F66" s="77"/>
      <c r="G66" s="77"/>
      <c r="H66" s="79"/>
      <c r="I66" s="30">
        <f>IF($Q$21=TRUE,ROUNDUP($D$10/$H$59,0),0)</f>
        <v>0</v>
      </c>
      <c r="J66" s="69"/>
      <c r="K66" s="31">
        <f t="shared" si="6"/>
        <v>0</v>
      </c>
      <c r="L66" s="61"/>
      <c r="M66" s="62"/>
      <c r="N66" s="62"/>
      <c r="O66" s="63"/>
      <c r="Q66" s="27">
        <f t="shared" si="5"/>
        <v>0</v>
      </c>
    </row>
    <row r="67" spans="2:17" ht="13.5" customHeight="1">
      <c r="B67" s="6">
        <v>7470</v>
      </c>
      <c r="C67" s="7" t="s">
        <v>42</v>
      </c>
      <c r="D67" s="69"/>
      <c r="E67" s="69"/>
      <c r="F67" s="77"/>
      <c r="G67" s="77"/>
      <c r="H67" s="79"/>
      <c r="I67" s="30">
        <f>IF($R$18=TRUE,ROUNDUP($D$10/$H$59,0),0)</f>
        <v>0</v>
      </c>
      <c r="J67" s="69"/>
      <c r="K67" s="31">
        <f t="shared" si="6"/>
        <v>0</v>
      </c>
      <c r="L67" s="64" t="s">
        <v>106</v>
      </c>
      <c r="M67" s="56"/>
      <c r="N67" s="56"/>
      <c r="O67" s="57"/>
      <c r="Q67" s="27">
        <f t="shared" si="5"/>
        <v>0</v>
      </c>
    </row>
    <row r="68" spans="2:17" ht="13.5" customHeight="1">
      <c r="B68" s="6">
        <v>7471</v>
      </c>
      <c r="C68" s="7" t="s">
        <v>43</v>
      </c>
      <c r="D68" s="69"/>
      <c r="E68" s="69"/>
      <c r="F68" s="77"/>
      <c r="G68" s="77"/>
      <c r="H68" s="79"/>
      <c r="I68" s="30">
        <f>IF($R$19=TRUE,ROUNDUP($D$10/$H$59,0),0)</f>
        <v>0</v>
      </c>
      <c r="J68" s="69"/>
      <c r="K68" s="31">
        <f t="shared" si="6"/>
        <v>0</v>
      </c>
      <c r="L68" s="58"/>
      <c r="M68" s="59"/>
      <c r="N68" s="59"/>
      <c r="O68" s="60"/>
      <c r="Q68" s="27">
        <f t="shared" si="5"/>
        <v>0</v>
      </c>
    </row>
    <row r="69" spans="2:17" ht="13.5" customHeight="1">
      <c r="B69" s="6">
        <v>7110</v>
      </c>
      <c r="C69" s="7" t="s">
        <v>44</v>
      </c>
      <c r="D69" s="69"/>
      <c r="E69" s="69"/>
      <c r="F69" s="77"/>
      <c r="G69" s="77"/>
      <c r="H69" s="79"/>
      <c r="I69" s="30">
        <f>IF($R$20=TRUE,ROUNDUP($D$10/$H$59,0),0)</f>
        <v>0</v>
      </c>
      <c r="J69" s="69"/>
      <c r="K69" s="31">
        <f t="shared" si="6"/>
        <v>0</v>
      </c>
      <c r="L69" s="58"/>
      <c r="M69" s="59"/>
      <c r="N69" s="59"/>
      <c r="O69" s="60"/>
      <c r="Q69" s="27">
        <f t="shared" si="5"/>
        <v>0</v>
      </c>
    </row>
    <row r="70" spans="2:17" ht="13.5" customHeight="1">
      <c r="B70" s="6">
        <v>7472</v>
      </c>
      <c r="C70" s="7" t="s">
        <v>45</v>
      </c>
      <c r="D70" s="70"/>
      <c r="E70" s="70"/>
      <c r="F70" s="78"/>
      <c r="G70" s="78"/>
      <c r="H70" s="72"/>
      <c r="I70" s="30">
        <f>IF($R$21=TRUE,ROUNDUP($D$10/$H$59,0),0)</f>
        <v>0</v>
      </c>
      <c r="J70" s="70"/>
      <c r="K70" s="31">
        <f t="shared" si="6"/>
        <v>0</v>
      </c>
      <c r="L70" s="61"/>
      <c r="M70" s="62"/>
      <c r="N70" s="62"/>
      <c r="O70" s="63"/>
      <c r="Q70" s="27">
        <f t="shared" si="5"/>
        <v>0</v>
      </c>
    </row>
    <row r="71" spans="2:17" ht="13.5" customHeight="1">
      <c r="B71" s="8"/>
      <c r="C71" s="25"/>
      <c r="D71" s="43"/>
      <c r="E71" s="25"/>
      <c r="F71" s="44"/>
      <c r="G71" s="44"/>
      <c r="H71" s="16"/>
      <c r="I71" s="25"/>
      <c r="J71" s="25"/>
      <c r="K71" s="29"/>
      <c r="L71" s="13"/>
      <c r="M71" s="13"/>
      <c r="N71" s="13"/>
      <c r="O71" s="13"/>
      <c r="Q71" s="28"/>
    </row>
    <row r="72" spans="2:17" ht="14.25" customHeight="1">
      <c r="B72" s="6">
        <v>7056</v>
      </c>
      <c r="C72" s="7" t="s">
        <v>50</v>
      </c>
      <c r="D72" s="68">
        <v>1</v>
      </c>
      <c r="E72" s="68" t="s">
        <v>0</v>
      </c>
      <c r="F72" s="76">
        <v>720</v>
      </c>
      <c r="G72" s="76">
        <v>720</v>
      </c>
      <c r="H72" s="71">
        <v>50</v>
      </c>
      <c r="I72" s="30">
        <f>IF(OR($Q$12,$Q$13,$R$13,$Q$14,$R$14)=TRUE,ROUNDUP($D$10/$H$72,0),0)</f>
        <v>0</v>
      </c>
      <c r="J72" s="68" t="s">
        <v>0</v>
      </c>
      <c r="K72" s="31">
        <f>$F$72*Q72</f>
        <v>0</v>
      </c>
      <c r="L72" s="54"/>
      <c r="M72" s="54"/>
      <c r="N72" s="54"/>
      <c r="O72" s="54"/>
      <c r="Q72" s="27">
        <f t="shared" ref="Q72:Q82" si="7">ROUND(I72,0)</f>
        <v>0</v>
      </c>
    </row>
    <row r="73" spans="2:17" ht="14.25" customHeight="1">
      <c r="B73" s="6">
        <v>7057</v>
      </c>
      <c r="C73" s="7" t="s">
        <v>51</v>
      </c>
      <c r="D73" s="69"/>
      <c r="E73" s="69"/>
      <c r="F73" s="77"/>
      <c r="G73" s="77"/>
      <c r="H73" s="79"/>
      <c r="I73" s="30">
        <f>IF(OR($Q$15,$R$15,$Q$16,$R$16)=TRUE,ROUNDUP($D$10/$H$72,0),0)</f>
        <v>0</v>
      </c>
      <c r="J73" s="69"/>
      <c r="K73" s="31">
        <f t="shared" ref="K73:K82" si="8">$F$72*Q73</f>
        <v>0</v>
      </c>
      <c r="L73" s="54"/>
      <c r="M73" s="54"/>
      <c r="N73" s="54"/>
      <c r="O73" s="54"/>
      <c r="Q73" s="27">
        <f t="shared" si="7"/>
        <v>0</v>
      </c>
    </row>
    <row r="74" spans="2:17" ht="14.25" customHeight="1">
      <c r="B74" s="6">
        <v>7058</v>
      </c>
      <c r="C74" s="7" t="s">
        <v>52</v>
      </c>
      <c r="D74" s="69"/>
      <c r="E74" s="69"/>
      <c r="F74" s="77"/>
      <c r="G74" s="77"/>
      <c r="H74" s="79"/>
      <c r="I74" s="30">
        <f>IF($Q$17=TRUE,ROUNDUP($D$10/$H$72,0),0)</f>
        <v>0</v>
      </c>
      <c r="J74" s="69"/>
      <c r="K74" s="31">
        <f t="shared" si="8"/>
        <v>0</v>
      </c>
      <c r="L74" s="65" t="s">
        <v>107</v>
      </c>
      <c r="M74" s="66"/>
      <c r="N74" s="66"/>
      <c r="O74" s="67"/>
      <c r="Q74" s="27">
        <f t="shared" si="7"/>
        <v>0</v>
      </c>
    </row>
    <row r="75" spans="2:17" ht="13.5" customHeight="1">
      <c r="B75" s="6">
        <v>7094</v>
      </c>
      <c r="C75" s="7" t="s">
        <v>53</v>
      </c>
      <c r="D75" s="69"/>
      <c r="E75" s="69"/>
      <c r="F75" s="77"/>
      <c r="G75" s="77"/>
      <c r="H75" s="79"/>
      <c r="I75" s="30">
        <f>IF($Q$18=TRUE,ROUNDUP($D$10/$H$72,0),0)</f>
        <v>0</v>
      </c>
      <c r="J75" s="69"/>
      <c r="K75" s="31">
        <f t="shared" si="8"/>
        <v>0</v>
      </c>
      <c r="L75" s="64" t="s">
        <v>105</v>
      </c>
      <c r="M75" s="56"/>
      <c r="N75" s="56"/>
      <c r="O75" s="57"/>
      <c r="Q75" s="27">
        <f t="shared" si="7"/>
        <v>0</v>
      </c>
    </row>
    <row r="76" spans="2:17" ht="13.5" customHeight="1">
      <c r="B76" s="6">
        <v>7095</v>
      </c>
      <c r="C76" s="7" t="s">
        <v>54</v>
      </c>
      <c r="D76" s="69"/>
      <c r="E76" s="69"/>
      <c r="F76" s="77"/>
      <c r="G76" s="77"/>
      <c r="H76" s="79"/>
      <c r="I76" s="30">
        <f>IF($Q$19=TRUE,ROUNDUP($D$10/$H$72,0),0)</f>
        <v>0</v>
      </c>
      <c r="J76" s="69"/>
      <c r="K76" s="31">
        <f t="shared" si="8"/>
        <v>0</v>
      </c>
      <c r="L76" s="58"/>
      <c r="M76" s="59"/>
      <c r="N76" s="59"/>
      <c r="O76" s="60"/>
      <c r="Q76" s="27">
        <f t="shared" si="7"/>
        <v>0</v>
      </c>
    </row>
    <row r="77" spans="2:17" ht="13.5" customHeight="1">
      <c r="B77" s="6">
        <v>7096</v>
      </c>
      <c r="C77" s="7" t="s">
        <v>55</v>
      </c>
      <c r="D77" s="69"/>
      <c r="E77" s="69"/>
      <c r="F77" s="77"/>
      <c r="G77" s="77"/>
      <c r="H77" s="79"/>
      <c r="I77" s="30">
        <f>IF($Q$20=TRUE,ROUNDUP($D$10/$H$72,0),0)</f>
        <v>0</v>
      </c>
      <c r="J77" s="69"/>
      <c r="K77" s="31">
        <f t="shared" si="8"/>
        <v>0</v>
      </c>
      <c r="L77" s="58"/>
      <c r="M77" s="59"/>
      <c r="N77" s="59"/>
      <c r="O77" s="60"/>
      <c r="Q77" s="27">
        <f t="shared" si="7"/>
        <v>0</v>
      </c>
    </row>
    <row r="78" spans="2:17" ht="13.5" customHeight="1">
      <c r="B78" s="6">
        <v>7097</v>
      </c>
      <c r="C78" s="7" t="s">
        <v>56</v>
      </c>
      <c r="D78" s="69"/>
      <c r="E78" s="69"/>
      <c r="F78" s="77"/>
      <c r="G78" s="77"/>
      <c r="H78" s="79"/>
      <c r="I78" s="30">
        <f>IF($Q$21=TRUE,ROUNDUP($D$10/$H$72,0),0)</f>
        <v>0</v>
      </c>
      <c r="J78" s="69"/>
      <c r="K78" s="31">
        <f t="shared" si="8"/>
        <v>0</v>
      </c>
      <c r="L78" s="61"/>
      <c r="M78" s="62"/>
      <c r="N78" s="62"/>
      <c r="O78" s="63"/>
      <c r="Q78" s="27">
        <f t="shared" si="7"/>
        <v>0</v>
      </c>
    </row>
    <row r="79" spans="2:17" ht="13.5" customHeight="1">
      <c r="B79" s="6" t="s">
        <v>91</v>
      </c>
      <c r="C79" s="7" t="s">
        <v>57</v>
      </c>
      <c r="D79" s="69"/>
      <c r="E79" s="69"/>
      <c r="F79" s="77"/>
      <c r="G79" s="77"/>
      <c r="H79" s="79"/>
      <c r="I79" s="30">
        <f>IF($R$18=TRUE,ROUNDUP($D$10/$H$72,0),0)</f>
        <v>0</v>
      </c>
      <c r="J79" s="69"/>
      <c r="K79" s="31">
        <f t="shared" si="8"/>
        <v>0</v>
      </c>
      <c r="L79" s="64" t="s">
        <v>108</v>
      </c>
      <c r="M79" s="56"/>
      <c r="N79" s="56"/>
      <c r="O79" s="57"/>
      <c r="Q79" s="27">
        <f t="shared" si="7"/>
        <v>0</v>
      </c>
    </row>
    <row r="80" spans="2:17" ht="13.5" customHeight="1">
      <c r="B80" s="6" t="s">
        <v>92</v>
      </c>
      <c r="C80" s="7" t="s">
        <v>58</v>
      </c>
      <c r="D80" s="69"/>
      <c r="E80" s="69"/>
      <c r="F80" s="77"/>
      <c r="G80" s="77"/>
      <c r="H80" s="79"/>
      <c r="I80" s="30">
        <f>IF($R$19=TRUE,ROUNDUP($D$10/$H$72,0),0)</f>
        <v>0</v>
      </c>
      <c r="J80" s="69"/>
      <c r="K80" s="31">
        <f t="shared" si="8"/>
        <v>0</v>
      </c>
      <c r="L80" s="58"/>
      <c r="M80" s="59"/>
      <c r="N80" s="59"/>
      <c r="O80" s="60"/>
      <c r="Q80" s="27">
        <f t="shared" si="7"/>
        <v>0</v>
      </c>
    </row>
    <row r="81" spans="2:17" ht="13.5" customHeight="1">
      <c r="B81" s="6" t="s">
        <v>93</v>
      </c>
      <c r="C81" s="7" t="s">
        <v>59</v>
      </c>
      <c r="D81" s="69"/>
      <c r="E81" s="69"/>
      <c r="F81" s="77"/>
      <c r="G81" s="77"/>
      <c r="H81" s="79"/>
      <c r="I81" s="30">
        <f>IF($R$20=TRUE,ROUNDUP($D$10/$H$72,0),0)</f>
        <v>0</v>
      </c>
      <c r="J81" s="69"/>
      <c r="K81" s="31">
        <f t="shared" si="8"/>
        <v>0</v>
      </c>
      <c r="L81" s="58"/>
      <c r="M81" s="59"/>
      <c r="N81" s="59"/>
      <c r="O81" s="60"/>
      <c r="Q81" s="27">
        <f t="shared" si="7"/>
        <v>0</v>
      </c>
    </row>
    <row r="82" spans="2:17" ht="13.5" customHeight="1">
      <c r="B82" s="6" t="s">
        <v>94</v>
      </c>
      <c r="C82" s="7" t="s">
        <v>60</v>
      </c>
      <c r="D82" s="70"/>
      <c r="E82" s="70"/>
      <c r="F82" s="78"/>
      <c r="G82" s="78"/>
      <c r="H82" s="72"/>
      <c r="I82" s="30">
        <f>IF($R$21=TRUE,ROUNDUP($D$10/$H$72,0),0)</f>
        <v>0</v>
      </c>
      <c r="J82" s="70"/>
      <c r="K82" s="31">
        <f t="shared" si="8"/>
        <v>0</v>
      </c>
      <c r="L82" s="61"/>
      <c r="M82" s="62"/>
      <c r="N82" s="62"/>
      <c r="O82" s="63"/>
      <c r="Q82" s="27">
        <f t="shared" si="7"/>
        <v>0</v>
      </c>
    </row>
    <row r="83" spans="2:17" ht="13.5" customHeight="1">
      <c r="B83" s="8"/>
      <c r="C83" s="25"/>
      <c r="D83" s="43"/>
      <c r="E83" s="25"/>
      <c r="F83" s="44"/>
      <c r="G83" s="44"/>
      <c r="H83" s="16"/>
      <c r="I83" s="25"/>
      <c r="J83" s="25"/>
      <c r="K83" s="29"/>
      <c r="L83" s="13"/>
      <c r="M83" s="13"/>
      <c r="N83" s="13"/>
      <c r="O83" s="13"/>
      <c r="Q83" s="28"/>
    </row>
    <row r="84" spans="2:17" ht="14.25" customHeight="1">
      <c r="B84" s="6">
        <v>7362</v>
      </c>
      <c r="C84" s="7" t="s">
        <v>117</v>
      </c>
      <c r="D84" s="6">
        <v>1</v>
      </c>
      <c r="E84" s="6" t="s">
        <v>66</v>
      </c>
      <c r="F84" s="37">
        <v>15800</v>
      </c>
      <c r="G84" s="37">
        <v>1580</v>
      </c>
      <c r="H84" s="35">
        <v>80</v>
      </c>
      <c r="I84" s="30">
        <f>IF(OR(Q12,Q13:R16)=TRUE,ROUNDUP($D$10/$H$84,0),0)</f>
        <v>0</v>
      </c>
      <c r="J84" s="38" t="s">
        <v>1</v>
      </c>
      <c r="K84" s="31">
        <f t="shared" ref="K84:K90" si="9">G84*Q84</f>
        <v>0</v>
      </c>
      <c r="L84" s="55" t="s">
        <v>120</v>
      </c>
      <c r="M84" s="56"/>
      <c r="N84" s="56"/>
      <c r="O84" s="57"/>
      <c r="Q84" s="27">
        <f t="shared" ref="Q84:Q90" si="10">ROUND(I84,0)</f>
        <v>0</v>
      </c>
    </row>
    <row r="85" spans="2:17" ht="14.25" customHeight="1">
      <c r="B85" s="6">
        <v>7362</v>
      </c>
      <c r="C85" s="7" t="s">
        <v>118</v>
      </c>
      <c r="D85" s="6">
        <v>1</v>
      </c>
      <c r="E85" s="6" t="s">
        <v>66</v>
      </c>
      <c r="F85" s="37">
        <v>15800</v>
      </c>
      <c r="G85" s="37">
        <v>1580</v>
      </c>
      <c r="H85" s="35">
        <v>30</v>
      </c>
      <c r="I85" s="30">
        <f>IF(OR(Q18:R21)=TRUE,ROUNDUP($D$10/$H$85,0),0)</f>
        <v>0</v>
      </c>
      <c r="J85" s="38" t="s">
        <v>1</v>
      </c>
      <c r="K85" s="31">
        <f t="shared" si="9"/>
        <v>0</v>
      </c>
      <c r="L85" s="58"/>
      <c r="M85" s="59"/>
      <c r="N85" s="59"/>
      <c r="O85" s="60"/>
      <c r="Q85" s="27">
        <f t="shared" si="10"/>
        <v>0</v>
      </c>
    </row>
    <row r="86" spans="2:17" ht="14.25" customHeight="1">
      <c r="B86" s="6">
        <v>7362</v>
      </c>
      <c r="C86" s="7" t="s">
        <v>119</v>
      </c>
      <c r="D86" s="6">
        <v>1</v>
      </c>
      <c r="E86" s="6" t="s">
        <v>66</v>
      </c>
      <c r="F86" s="37">
        <v>15800</v>
      </c>
      <c r="G86" s="37">
        <v>1580</v>
      </c>
      <c r="H86" s="35">
        <v>300</v>
      </c>
      <c r="I86" s="30">
        <f>IF(OR(Q17)=TRUE,ROUNDUP($D$10/$H$86,0),0)</f>
        <v>0</v>
      </c>
      <c r="J86" s="38" t="s">
        <v>1</v>
      </c>
      <c r="K86" s="31">
        <f t="shared" si="9"/>
        <v>0</v>
      </c>
      <c r="L86" s="61"/>
      <c r="M86" s="62"/>
      <c r="N86" s="62"/>
      <c r="O86" s="63"/>
      <c r="Q86" s="27">
        <f t="shared" si="10"/>
        <v>0</v>
      </c>
    </row>
    <row r="87" spans="2:17" ht="14.25" customHeight="1">
      <c r="B87" s="6">
        <v>7456</v>
      </c>
      <c r="C87" s="7" t="s">
        <v>61</v>
      </c>
      <c r="D87" s="68">
        <v>1</v>
      </c>
      <c r="E87" s="68" t="s">
        <v>67</v>
      </c>
      <c r="F87" s="37">
        <v>16400</v>
      </c>
      <c r="G87" s="37">
        <v>16400</v>
      </c>
      <c r="H87" s="71">
        <v>1000</v>
      </c>
      <c r="I87" s="30">
        <f>IF(OR(Q12,Q13:R16,Q17,Q18:Q21)=TRUE,ROUNDDOWN($D$10/$H$87,0),0)</f>
        <v>0</v>
      </c>
      <c r="J87" s="68" t="s">
        <v>67</v>
      </c>
      <c r="K87" s="31">
        <f t="shared" si="9"/>
        <v>0</v>
      </c>
      <c r="L87" s="65" t="s">
        <v>109</v>
      </c>
      <c r="M87" s="66"/>
      <c r="N87" s="66"/>
      <c r="O87" s="67"/>
      <c r="Q87" s="27">
        <f t="shared" si="10"/>
        <v>0</v>
      </c>
    </row>
    <row r="88" spans="2:17" ht="14.25" customHeight="1">
      <c r="B88" s="6">
        <v>7474</v>
      </c>
      <c r="C88" s="7" t="s">
        <v>62</v>
      </c>
      <c r="D88" s="69"/>
      <c r="E88" s="69"/>
      <c r="F88" s="37">
        <v>20400</v>
      </c>
      <c r="G88" s="37">
        <v>20400</v>
      </c>
      <c r="H88" s="72"/>
      <c r="I88" s="30">
        <f>IF(OR(R18:R21)=TRUE,ROUNDDOWN($D$10/$H$87,0),0)</f>
        <v>0</v>
      </c>
      <c r="J88" s="69"/>
      <c r="K88" s="31">
        <f t="shared" si="9"/>
        <v>0</v>
      </c>
      <c r="L88" s="65" t="s">
        <v>108</v>
      </c>
      <c r="M88" s="66"/>
      <c r="N88" s="66"/>
      <c r="O88" s="67"/>
      <c r="Q88" s="27">
        <f t="shared" si="10"/>
        <v>0</v>
      </c>
    </row>
    <row r="89" spans="2:17" ht="14.25" customHeight="1">
      <c r="B89" s="6">
        <v>7364</v>
      </c>
      <c r="C89" s="7" t="s">
        <v>63</v>
      </c>
      <c r="D89" s="69"/>
      <c r="E89" s="69"/>
      <c r="F89" s="37">
        <v>12800</v>
      </c>
      <c r="G89" s="37">
        <v>12800</v>
      </c>
      <c r="H89" s="71">
        <v>2000</v>
      </c>
      <c r="I89" s="30">
        <f>IF(OR(Q12,Q13:R16,Q17,Q18:R21)=TRUE,ROUNDDOWN($D$10/$H$89,0),0)</f>
        <v>0</v>
      </c>
      <c r="J89" s="69"/>
      <c r="K89" s="31">
        <f t="shared" si="9"/>
        <v>0</v>
      </c>
      <c r="L89" s="105"/>
      <c r="M89" s="106"/>
      <c r="N89" s="106"/>
      <c r="O89" s="107"/>
      <c r="Q89" s="27">
        <f t="shared" si="10"/>
        <v>0</v>
      </c>
    </row>
    <row r="90" spans="2:17" ht="14.25" customHeight="1">
      <c r="B90" s="6" t="s">
        <v>95</v>
      </c>
      <c r="C90" s="7" t="s">
        <v>64</v>
      </c>
      <c r="D90" s="70"/>
      <c r="E90" s="70"/>
      <c r="F90" s="37">
        <v>9600</v>
      </c>
      <c r="G90" s="37">
        <v>9600</v>
      </c>
      <c r="H90" s="72"/>
      <c r="I90" s="33">
        <f>IF(OR(Q12,Q13:R16,Q17,Q18:R21)=TRUE,ROUNDDOWN($D$10/$H$89,0),0)</f>
        <v>0</v>
      </c>
      <c r="J90" s="70"/>
      <c r="K90" s="31">
        <f t="shared" si="9"/>
        <v>0</v>
      </c>
      <c r="L90" s="105"/>
      <c r="M90" s="106"/>
      <c r="N90" s="106"/>
      <c r="O90" s="107"/>
      <c r="Q90" s="27">
        <f t="shared" si="10"/>
        <v>0</v>
      </c>
    </row>
    <row r="91" spans="2:17" ht="13.5" customHeight="1">
      <c r="B91" s="8"/>
      <c r="C91" s="25"/>
      <c r="D91" s="43"/>
      <c r="E91" s="25"/>
      <c r="F91" s="44"/>
      <c r="G91" s="44"/>
      <c r="H91" s="16"/>
      <c r="I91" s="25"/>
      <c r="J91" s="25"/>
      <c r="K91" s="29"/>
      <c r="L91" s="13"/>
      <c r="M91" s="13"/>
      <c r="N91" s="13"/>
      <c r="O91" s="13"/>
      <c r="Q91" s="28"/>
    </row>
    <row r="92" spans="2:17" ht="14.25" customHeight="1">
      <c r="B92" s="6">
        <v>7192</v>
      </c>
      <c r="C92" s="7" t="s">
        <v>131</v>
      </c>
      <c r="D92" s="73">
        <v>1</v>
      </c>
      <c r="E92" s="73" t="s">
        <v>0</v>
      </c>
      <c r="F92" s="74">
        <v>9000</v>
      </c>
      <c r="G92" s="74">
        <v>9000</v>
      </c>
      <c r="H92" s="75">
        <v>400</v>
      </c>
      <c r="I92" s="33">
        <f>IF(Q23=TRUE,ROUNDUP($D$10/$H$92,0),0)</f>
        <v>0</v>
      </c>
      <c r="J92" s="73" t="s">
        <v>2</v>
      </c>
      <c r="K92" s="31">
        <f>$F$92*Q92</f>
        <v>0</v>
      </c>
      <c r="L92" s="90" t="s">
        <v>144</v>
      </c>
      <c r="M92" s="91"/>
      <c r="N92" s="91"/>
      <c r="O92" s="92"/>
      <c r="Q92" s="27">
        <f t="shared" ref="Q92:Q97" si="11">ROUND(I92,0)</f>
        <v>0</v>
      </c>
    </row>
    <row r="93" spans="2:17" ht="14.25" customHeight="1">
      <c r="B93" s="6">
        <v>7476</v>
      </c>
      <c r="C93" s="7" t="s">
        <v>132</v>
      </c>
      <c r="D93" s="73"/>
      <c r="E93" s="73"/>
      <c r="F93" s="74"/>
      <c r="G93" s="74"/>
      <c r="H93" s="75"/>
      <c r="I93" s="33">
        <f>IF(Q24=TRUE,ROUNDUP($D$10/$H$92,0),0)</f>
        <v>0</v>
      </c>
      <c r="J93" s="73"/>
      <c r="K93" s="31">
        <f t="shared" ref="K93:K97" si="12">$F$92*Q93</f>
        <v>0</v>
      </c>
      <c r="L93" s="93"/>
      <c r="M93" s="94"/>
      <c r="N93" s="94"/>
      <c r="O93" s="95"/>
      <c r="Q93" s="27">
        <f t="shared" si="11"/>
        <v>0</v>
      </c>
    </row>
    <row r="94" spans="2:17" ht="14.25" customHeight="1">
      <c r="B94" s="6">
        <v>7193</v>
      </c>
      <c r="C94" s="7" t="s">
        <v>133</v>
      </c>
      <c r="D94" s="73"/>
      <c r="E94" s="73"/>
      <c r="F94" s="74"/>
      <c r="G94" s="74"/>
      <c r="H94" s="75"/>
      <c r="I94" s="33">
        <f>IF(Q25=TRUE,ROUNDUP($D$10/$H$92,0),0)</f>
        <v>0</v>
      </c>
      <c r="J94" s="73"/>
      <c r="K94" s="31">
        <f t="shared" si="12"/>
        <v>0</v>
      </c>
      <c r="L94" s="93"/>
      <c r="M94" s="94"/>
      <c r="N94" s="94"/>
      <c r="O94" s="95"/>
      <c r="Q94" s="27">
        <f t="shared" si="11"/>
        <v>0</v>
      </c>
    </row>
    <row r="95" spans="2:17" ht="14.25" customHeight="1">
      <c r="B95" s="6">
        <v>7194</v>
      </c>
      <c r="C95" s="7" t="s">
        <v>134</v>
      </c>
      <c r="D95" s="73"/>
      <c r="E95" s="73"/>
      <c r="F95" s="74"/>
      <c r="G95" s="74"/>
      <c r="H95" s="75"/>
      <c r="I95" s="33">
        <f>IF(R23=TRUE,ROUNDUP($D$10/$H$92,0),0)</f>
        <v>0</v>
      </c>
      <c r="J95" s="73"/>
      <c r="K95" s="31">
        <f t="shared" si="12"/>
        <v>0</v>
      </c>
      <c r="L95" s="96"/>
      <c r="M95" s="97"/>
      <c r="N95" s="97"/>
      <c r="O95" s="98"/>
      <c r="Q95" s="27">
        <f t="shared" si="11"/>
        <v>0</v>
      </c>
    </row>
    <row r="96" spans="2:17" ht="14.25" customHeight="1">
      <c r="B96" s="6">
        <v>7476</v>
      </c>
      <c r="C96" s="7" t="s">
        <v>135</v>
      </c>
      <c r="D96" s="73"/>
      <c r="E96" s="73"/>
      <c r="F96" s="74"/>
      <c r="G96" s="74"/>
      <c r="H96" s="75"/>
      <c r="I96" s="33">
        <f>IF(R24=TRUE,ROUNDUP($D$10/$H$92,0),0)</f>
        <v>0</v>
      </c>
      <c r="J96" s="73"/>
      <c r="K96" s="31">
        <f t="shared" si="12"/>
        <v>0</v>
      </c>
      <c r="L96" s="99" t="s">
        <v>143</v>
      </c>
      <c r="M96" s="100"/>
      <c r="N96" s="100"/>
      <c r="O96" s="101"/>
      <c r="Q96" s="27">
        <f>ROUND(I96,0)</f>
        <v>0</v>
      </c>
    </row>
    <row r="97" spans="2:17" ht="14.25" customHeight="1">
      <c r="B97" s="6">
        <v>7196</v>
      </c>
      <c r="C97" s="7" t="s">
        <v>136</v>
      </c>
      <c r="D97" s="73"/>
      <c r="E97" s="73"/>
      <c r="F97" s="74"/>
      <c r="G97" s="74"/>
      <c r="H97" s="75"/>
      <c r="I97" s="33">
        <f>IF(R25=TRUE,ROUNDUP($D$10/$H$92,0),0)</f>
        <v>0</v>
      </c>
      <c r="J97" s="73"/>
      <c r="K97" s="31">
        <f t="shared" si="12"/>
        <v>0</v>
      </c>
      <c r="L97" s="102"/>
      <c r="M97" s="103"/>
      <c r="N97" s="103"/>
      <c r="O97" s="104"/>
      <c r="Q97" s="27">
        <f t="shared" si="11"/>
        <v>0</v>
      </c>
    </row>
    <row r="98" spans="2:17" ht="18.75">
      <c r="B98" s="17"/>
      <c r="C98" s="17"/>
      <c r="D98" s="18"/>
      <c r="E98" s="17"/>
      <c r="F98" s="17"/>
      <c r="G98" s="17"/>
      <c r="H98" s="17"/>
      <c r="I98" s="89" t="s">
        <v>3</v>
      </c>
      <c r="J98" s="89"/>
      <c r="K98" s="34">
        <f>SUM(K32:K97)</f>
        <v>0</v>
      </c>
      <c r="L98" s="17"/>
      <c r="M98" s="17"/>
      <c r="N98" s="17"/>
      <c r="O98" s="17"/>
    </row>
  </sheetData>
  <sheetProtection algorithmName="SHA-512" hashValue="WnCKk8at8L4wFZU0aIKhVKFwMi7AXp4RDNWRFo6EaTlSs8Cx2A6inS1oTQnMrULZE2sjryK1KLHLXBfR47bg8Q==" saltValue="Q7qMl4O8U5Kv5dHNN25ZFA==" spinCount="100000" sheet="1" selectLockedCells="1" autoFilter="0"/>
  <autoFilter ref="B31:O98" xr:uid="{90AF67E7-91C6-46C4-B6E9-0804A3FF184E}">
    <filterColumn colId="10" showButton="0"/>
    <filterColumn colId="11" showButton="0"/>
    <filterColumn colId="12" showButton="0"/>
  </autoFilter>
  <mergeCells count="78">
    <mergeCell ref="I98:J98"/>
    <mergeCell ref="L92:O95"/>
    <mergeCell ref="L96:O97"/>
    <mergeCell ref="L90:O90"/>
    <mergeCell ref="L74:O74"/>
    <mergeCell ref="L75:O78"/>
    <mergeCell ref="L79:O82"/>
    <mergeCell ref="J72:J82"/>
    <mergeCell ref="L89:O89"/>
    <mergeCell ref="L88:O88"/>
    <mergeCell ref="L84:O86"/>
    <mergeCell ref="L72:O73"/>
    <mergeCell ref="L87:O87"/>
    <mergeCell ref="J43:J46"/>
    <mergeCell ref="G34:G37"/>
    <mergeCell ref="G39:G42"/>
    <mergeCell ref="L63:O66"/>
    <mergeCell ref="L67:O70"/>
    <mergeCell ref="J48:J57"/>
    <mergeCell ref="H48:H57"/>
    <mergeCell ref="G51:G52"/>
    <mergeCell ref="G54:G57"/>
    <mergeCell ref="G59:G70"/>
    <mergeCell ref="L62:O62"/>
    <mergeCell ref="L59:O61"/>
    <mergeCell ref="H59:H70"/>
    <mergeCell ref="L22:O22"/>
    <mergeCell ref="D10:F10"/>
    <mergeCell ref="F48:F50"/>
    <mergeCell ref="F51:F52"/>
    <mergeCell ref="J33:J38"/>
    <mergeCell ref="H39:H46"/>
    <mergeCell ref="D39:D42"/>
    <mergeCell ref="E39:E42"/>
    <mergeCell ref="D43:D46"/>
    <mergeCell ref="E43:E46"/>
    <mergeCell ref="F34:F37"/>
    <mergeCell ref="H33:H37"/>
    <mergeCell ref="J39:J42"/>
    <mergeCell ref="G43:G46"/>
    <mergeCell ref="G48:G50"/>
    <mergeCell ref="L11:O11"/>
    <mergeCell ref="D72:D82"/>
    <mergeCell ref="E72:E82"/>
    <mergeCell ref="E33:E37"/>
    <mergeCell ref="F39:F42"/>
    <mergeCell ref="F43:F46"/>
    <mergeCell ref="D48:D57"/>
    <mergeCell ref="E48:E57"/>
    <mergeCell ref="F54:F57"/>
    <mergeCell ref="D33:D37"/>
    <mergeCell ref="F59:F70"/>
    <mergeCell ref="F72:F82"/>
    <mergeCell ref="D87:D90"/>
    <mergeCell ref="H89:H90"/>
    <mergeCell ref="D59:D70"/>
    <mergeCell ref="E59:E70"/>
    <mergeCell ref="J92:J97"/>
    <mergeCell ref="E87:E90"/>
    <mergeCell ref="H87:H88"/>
    <mergeCell ref="J87:J90"/>
    <mergeCell ref="J59:J70"/>
    <mergeCell ref="D92:D97"/>
    <mergeCell ref="E92:E97"/>
    <mergeCell ref="F92:F97"/>
    <mergeCell ref="H92:H97"/>
    <mergeCell ref="G92:G97"/>
    <mergeCell ref="G72:G82"/>
    <mergeCell ref="H72:H82"/>
    <mergeCell ref="L31:O31"/>
    <mergeCell ref="L33:O37"/>
    <mergeCell ref="L54:O57"/>
    <mergeCell ref="L39:O42"/>
    <mergeCell ref="L43:O46"/>
    <mergeCell ref="L49:O50"/>
    <mergeCell ref="L51:O52"/>
    <mergeCell ref="L53:O53"/>
    <mergeCell ref="L48:O48"/>
  </mergeCells>
  <phoneticPr fontId="2"/>
  <printOptions horizontalCentered="1"/>
  <pageMargins left="0" right="0" top="0.74803149606299213" bottom="0.74803149606299213" header="0.31496062992125984" footer="0.31496062992125984"/>
  <pageSetup paperSize="9" scale="55" orientation="portrait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12</xdr:col>
                    <xdr:colOff>104775</xdr:colOff>
                    <xdr:row>10</xdr:row>
                    <xdr:rowOff>152400</xdr:rowOff>
                  </from>
                  <to>
                    <xdr:col>12</xdr:col>
                    <xdr:colOff>342900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12</xdr:col>
                    <xdr:colOff>104775</xdr:colOff>
                    <xdr:row>15</xdr:row>
                    <xdr:rowOff>152400</xdr:rowOff>
                  </from>
                  <to>
                    <xdr:col>12</xdr:col>
                    <xdr:colOff>304800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152400</xdr:rowOff>
                  </from>
                  <to>
                    <xdr:col>14</xdr:col>
                    <xdr:colOff>304800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14</xdr:col>
                    <xdr:colOff>104775</xdr:colOff>
                    <xdr:row>17</xdr:row>
                    <xdr:rowOff>152400</xdr:rowOff>
                  </from>
                  <to>
                    <xdr:col>14</xdr:col>
                    <xdr:colOff>314325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14</xdr:col>
                    <xdr:colOff>104775</xdr:colOff>
                    <xdr:row>18</xdr:row>
                    <xdr:rowOff>152400</xdr:rowOff>
                  </from>
                  <to>
                    <xdr:col>14</xdr:col>
                    <xdr:colOff>304800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152400</xdr:rowOff>
                  </from>
                  <to>
                    <xdr:col>14</xdr:col>
                    <xdr:colOff>314325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Check Box 23">
              <controlPr defaultSize="0" autoFill="0" autoLine="0" autoPict="0">
                <anchor moveWithCells="1">
                  <from>
                    <xdr:col>12</xdr:col>
                    <xdr:colOff>104775</xdr:colOff>
                    <xdr:row>16</xdr:row>
                    <xdr:rowOff>161925</xdr:rowOff>
                  </from>
                  <to>
                    <xdr:col>12</xdr:col>
                    <xdr:colOff>323850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Check Box 24">
              <controlPr defaultSize="0" autoFill="0" autoLine="0" autoPict="0">
                <anchor moveWithCells="1">
                  <from>
                    <xdr:col>12</xdr:col>
                    <xdr:colOff>104775</xdr:colOff>
                    <xdr:row>17</xdr:row>
                    <xdr:rowOff>152400</xdr:rowOff>
                  </from>
                  <to>
                    <xdr:col>12</xdr:col>
                    <xdr:colOff>323850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Check Box 25">
              <controlPr defaultSize="0" autoFill="0" autoLine="0" autoPict="0">
                <anchor moveWithCells="1">
                  <from>
                    <xdr:col>12</xdr:col>
                    <xdr:colOff>104775</xdr:colOff>
                    <xdr:row>18</xdr:row>
                    <xdr:rowOff>152400</xdr:rowOff>
                  </from>
                  <to>
                    <xdr:col>12</xdr:col>
                    <xdr:colOff>323850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3" name="Check Box 26">
              <controlPr defaultSize="0" autoFill="0" autoLine="0" autoPict="0">
                <anchor moveWithCells="1">
                  <from>
                    <xdr:col>12</xdr:col>
                    <xdr:colOff>104775</xdr:colOff>
                    <xdr:row>19</xdr:row>
                    <xdr:rowOff>152400</xdr:rowOff>
                  </from>
                  <to>
                    <xdr:col>12</xdr:col>
                    <xdr:colOff>333375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4" name="Check Box 42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142875</xdr:rowOff>
                  </from>
                  <to>
                    <xdr:col>14</xdr:col>
                    <xdr:colOff>333375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14</xdr:col>
                    <xdr:colOff>104775</xdr:colOff>
                    <xdr:row>12</xdr:row>
                    <xdr:rowOff>152400</xdr:rowOff>
                  </from>
                  <to>
                    <xdr:col>14</xdr:col>
                    <xdr:colOff>304800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6" name="Check Box 44">
              <controlPr defaultSize="0" autoFill="0" autoLine="0" autoPict="0">
                <anchor moveWithCells="1">
                  <from>
                    <xdr:col>14</xdr:col>
                    <xdr:colOff>104775</xdr:colOff>
                    <xdr:row>13</xdr:row>
                    <xdr:rowOff>152400</xdr:rowOff>
                  </from>
                  <to>
                    <xdr:col>14</xdr:col>
                    <xdr:colOff>304800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7" name="Check Box 45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152400</xdr:rowOff>
                  </from>
                  <to>
                    <xdr:col>14</xdr:col>
                    <xdr:colOff>314325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8" name="Check Box 46">
              <controlPr defaultSize="0" autoFill="0" autoLine="0" autoPict="0">
                <anchor moveWithCells="1">
                  <from>
                    <xdr:col>12</xdr:col>
                    <xdr:colOff>104775</xdr:colOff>
                    <xdr:row>11</xdr:row>
                    <xdr:rowOff>142875</xdr:rowOff>
                  </from>
                  <to>
                    <xdr:col>12</xdr:col>
                    <xdr:colOff>314325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9" name="Check Box 47">
              <controlPr defaultSize="0" autoFill="0" autoLine="0" autoPict="0">
                <anchor moveWithCells="1">
                  <from>
                    <xdr:col>12</xdr:col>
                    <xdr:colOff>104775</xdr:colOff>
                    <xdr:row>12</xdr:row>
                    <xdr:rowOff>152400</xdr:rowOff>
                  </from>
                  <to>
                    <xdr:col>12</xdr:col>
                    <xdr:colOff>342900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0" name="Check Box 48">
              <controlPr defaultSize="0" autoFill="0" autoLine="0" autoPict="0">
                <anchor moveWithCells="1">
                  <from>
                    <xdr:col>12</xdr:col>
                    <xdr:colOff>104775</xdr:colOff>
                    <xdr:row>13</xdr:row>
                    <xdr:rowOff>152400</xdr:rowOff>
                  </from>
                  <to>
                    <xdr:col>12</xdr:col>
                    <xdr:colOff>352425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1" name="Check Box 49">
              <controlPr defaultSize="0" autoFill="0" autoLine="0" autoPict="0">
                <anchor moveWithCells="1">
                  <from>
                    <xdr:col>12</xdr:col>
                    <xdr:colOff>104775</xdr:colOff>
                    <xdr:row>14</xdr:row>
                    <xdr:rowOff>152400</xdr:rowOff>
                  </from>
                  <to>
                    <xdr:col>12</xdr:col>
                    <xdr:colOff>333375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2" name="Check Box 50">
              <controlPr defaultSize="0" autoFill="0" autoLine="0" autoPict="0">
                <anchor moveWithCells="1">
                  <from>
                    <xdr:col>14</xdr:col>
                    <xdr:colOff>104775</xdr:colOff>
                    <xdr:row>21</xdr:row>
                    <xdr:rowOff>161925</xdr:rowOff>
                  </from>
                  <to>
                    <xdr:col>14</xdr:col>
                    <xdr:colOff>304800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3" name="Check Box 51">
              <controlPr defaultSize="0" autoFill="0" autoLine="0" autoPict="0">
                <anchor moveWithCells="1">
                  <from>
                    <xdr:col>14</xdr:col>
                    <xdr:colOff>104775</xdr:colOff>
                    <xdr:row>22</xdr:row>
                    <xdr:rowOff>161925</xdr:rowOff>
                  </from>
                  <to>
                    <xdr:col>14</xdr:col>
                    <xdr:colOff>314325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4" name="Check Box 52">
              <controlPr defaultSize="0" autoFill="0" autoLine="0" autoPict="0">
                <anchor moveWithCells="1">
                  <from>
                    <xdr:col>14</xdr:col>
                    <xdr:colOff>104775</xdr:colOff>
                    <xdr:row>23</xdr:row>
                    <xdr:rowOff>161925</xdr:rowOff>
                  </from>
                  <to>
                    <xdr:col>14</xdr:col>
                    <xdr:colOff>304800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5" name="Check Box 53">
              <controlPr defaultSize="0" autoFill="0" autoLine="0" autoPict="0">
                <anchor moveWithCells="1">
                  <from>
                    <xdr:col>12</xdr:col>
                    <xdr:colOff>104775</xdr:colOff>
                    <xdr:row>21</xdr:row>
                    <xdr:rowOff>161925</xdr:rowOff>
                  </from>
                  <to>
                    <xdr:col>12</xdr:col>
                    <xdr:colOff>323850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6" name="Check Box 54">
              <controlPr defaultSize="0" autoFill="0" autoLine="0" autoPict="0">
                <anchor moveWithCells="1">
                  <from>
                    <xdr:col>12</xdr:col>
                    <xdr:colOff>104775</xdr:colOff>
                    <xdr:row>22</xdr:row>
                    <xdr:rowOff>161925</xdr:rowOff>
                  </from>
                  <to>
                    <xdr:col>12</xdr:col>
                    <xdr:colOff>323850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7" name="Check Box 55">
              <controlPr defaultSize="0" autoFill="0" autoLine="0" autoPict="0">
                <anchor moveWithCells="1">
                  <from>
                    <xdr:col>12</xdr:col>
                    <xdr:colOff>104775</xdr:colOff>
                    <xdr:row>23</xdr:row>
                    <xdr:rowOff>161925</xdr:rowOff>
                  </from>
                  <to>
                    <xdr:col>12</xdr:col>
                    <xdr:colOff>323850</xdr:colOff>
                    <xdr:row>25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計算表</vt:lpstr>
      <vt:lpstr>計算表!Print_Area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beppu</dc:creator>
  <cp:lastModifiedBy>GOEI</cp:lastModifiedBy>
  <cp:lastPrinted>2023-02-15T05:15:10Z</cp:lastPrinted>
  <dcterms:created xsi:type="dcterms:W3CDTF">2016-11-10T07:48:45Z</dcterms:created>
  <dcterms:modified xsi:type="dcterms:W3CDTF">2023-02-15T07:21:48Z</dcterms:modified>
</cp:coreProperties>
</file>